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pense Details" sheetId="1" r:id="rId4"/>
    <sheet state="visible" name="Sheet1" sheetId="2" r:id="rId5"/>
  </sheets>
  <definedNames/>
  <calcPr/>
  <extLst>
    <ext uri="GoogleSheetsCustomDataVersion1">
      <go:sheetsCustomData xmlns:go="http://customooxmlschemas.google.com/" r:id="rId6" roundtripDataSignature="AMtx7mjGfa5PtfIjQx8Ih4k6EX9+OMuJBQ=="/>
    </ext>
  </extLst>
</workbook>
</file>

<file path=xl/sharedStrings.xml><?xml version="1.0" encoding="utf-8"?>
<sst xmlns="http://schemas.openxmlformats.org/spreadsheetml/2006/main" count="133" uniqueCount="80">
  <si>
    <t>Estimate</t>
  </si>
  <si>
    <t>Final</t>
  </si>
  <si>
    <t>Early bird price</t>
  </si>
  <si>
    <t>Indv price</t>
  </si>
  <si>
    <t>Door ticket table</t>
  </si>
  <si>
    <t>Expense Type</t>
  </si>
  <si>
    <t>Expense Name</t>
  </si>
  <si>
    <t>Unit Cost</t>
  </si>
  <si>
    <t>Number of Units</t>
  </si>
  <si>
    <t>Total Cost</t>
  </si>
  <si>
    <t>Expense Paid</t>
  </si>
  <si>
    <t>Receipt Archived</t>
  </si>
  <si>
    <t>Additional Details</t>
  </si>
  <si>
    <t>Venue</t>
  </si>
  <si>
    <t>Tavern Hire</t>
  </si>
  <si>
    <t>No</t>
  </si>
  <si>
    <t>$200 if $1000 is spent at the bar, $0 if $2000 spent</t>
  </si>
  <si>
    <t>Security</t>
  </si>
  <si>
    <t>Tav considers us low risk</t>
  </si>
  <si>
    <t>Catering</t>
  </si>
  <si>
    <t>Yes</t>
  </si>
  <si>
    <t xml:space="preserve"> 12" Pizza and plate of chips (cheese/Hawaiian/peperoni) assumoing most expensive $12.5</t>
  </si>
  <si>
    <t>Printing</t>
  </si>
  <si>
    <t>A3 Colour Posters</t>
  </si>
  <si>
    <t>A4 Colour Posters</t>
  </si>
  <si>
    <t>Colour Tickets</t>
  </si>
  <si>
    <t>18 tickets/A3 page</t>
  </si>
  <si>
    <t>Tables</t>
  </si>
  <si>
    <t>Stationary</t>
  </si>
  <si>
    <t>Table Rounds</t>
  </si>
  <si>
    <t>1xA4 colour + 1xA4 b/w + reject shop 10 pack of pens</t>
  </si>
  <si>
    <t>Prizes</t>
  </si>
  <si>
    <t>Actually Good Prizes</t>
  </si>
  <si>
    <t>$50 to be spent by each club (through sponsors if applicable)</t>
  </si>
  <si>
    <t>Additional Prizes</t>
  </si>
  <si>
    <t>Table rounds, wooden spoon</t>
  </si>
  <si>
    <t>EXPENSE TOTAL</t>
  </si>
  <si>
    <t>Estimated Total</t>
  </si>
  <si>
    <t>Final Total</t>
  </si>
  <si>
    <t>kyle</t>
  </si>
  <si>
    <t>Income Type</t>
  </si>
  <si>
    <t>Income Name</t>
  </si>
  <si>
    <t> Unit Income</t>
  </si>
  <si>
    <t>Total Income</t>
  </si>
  <si>
    <t>Unit Income</t>
  </si>
  <si>
    <t>Income Received</t>
  </si>
  <si>
    <t>Location of Funds</t>
  </si>
  <si>
    <t>Tickets</t>
  </si>
  <si>
    <t>Table Bundled Tickets</t>
  </si>
  <si>
    <t>8 people per table, Earlybird until 1 week before</t>
  </si>
  <si>
    <t>distribution</t>
  </si>
  <si>
    <t>owed</t>
  </si>
  <si>
    <t>exchange</t>
  </si>
  <si>
    <t>Single Tickets</t>
  </si>
  <si>
    <t>unigames</t>
  </si>
  <si>
    <t>Early Bird</t>
  </si>
  <si>
    <t>ucc</t>
  </si>
  <si>
    <t>Lumped income</t>
  </si>
  <si>
    <t>unisfa</t>
  </si>
  <si>
    <t>Games</t>
  </si>
  <si>
    <t>Coin toss game</t>
  </si>
  <si>
    <t>This is a lowball estimate based on previous figures</t>
  </si>
  <si>
    <t>panto</t>
  </si>
  <si>
    <t>INCOME TOTAL</t>
  </si>
  <si>
    <t>PROFIT/LOSS</t>
  </si>
  <si>
    <t>notes:</t>
  </si>
  <si>
    <t>ucc is going to take the 1¢ loss from rounding</t>
  </si>
  <si>
    <t>panto did not buy prizes therefore is owed $50 less</t>
  </si>
  <si>
    <t>Breakeven Point Calculator</t>
  </si>
  <si>
    <t>with Security</t>
  </si>
  <si>
    <t>Total Fixed Expense</t>
  </si>
  <si>
    <t>Total Fixed Income</t>
  </si>
  <si>
    <t>Fixed Total</t>
  </si>
  <si>
    <t>Total Variable Expense (Per Table)</t>
  </si>
  <si>
    <t>Total Variable Income (Per Table)</t>
  </si>
  <si>
    <t>Variable Total (Per Table)</t>
  </si>
  <si>
    <t>Variable Total (Per Person)</t>
  </si>
  <si>
    <t>Attendees required to break even</t>
  </si>
  <si>
    <t>Attendees</t>
  </si>
  <si>
    <t>Profit/Loss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</si>
</sst>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&quot;$&quot;#,##0.00"/>
  </numFmts>
  <fonts count="5">
    <font>
      <sz val="11.0"/>
      <color rgb="FF000000"/>
      <name val="Calibri"/>
    </font>
    <font>
      <i/>
      <sz val="11.0"/>
      <color rgb="FF000000"/>
      <name val="Calibri"/>
    </font>
    <font>
      <b/>
      <sz val="11.0"/>
      <color rgb="FF000000"/>
      <name val="Calibri"/>
    </font>
    <font>
      <strike/>
      <sz val="11.0"/>
      <color rgb="FF000000"/>
      <name val="Calibri"/>
    </font>
    <font>
      <b/>
      <i/>
      <sz val="11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FC0C0"/>
        <bgColor rgb="FFFFC0C0"/>
      </patternFill>
    </fill>
    <fill>
      <patternFill patternType="solid">
        <fgColor rgb="FFE7E6E6"/>
        <bgColor rgb="FFE7E6E6"/>
      </patternFill>
    </fill>
    <fill>
      <patternFill patternType="solid">
        <fgColor theme="5"/>
        <bgColor theme="5"/>
      </patternFill>
    </fill>
    <fill>
      <patternFill patternType="solid">
        <fgColor rgb="FFC0FFC0"/>
        <bgColor rgb="FFC0FFC0"/>
      </patternFill>
    </fill>
    <fill>
      <patternFill patternType="solid">
        <fgColor rgb="FFC0FFFF"/>
        <bgColor rgb="FFC0FFFF"/>
      </patternFill>
    </fill>
    <fill>
      <patternFill patternType="solid">
        <fgColor rgb="FFFFFFC0"/>
        <bgColor rgb="FFFFFFC0"/>
      </patternFill>
    </fill>
  </fills>
  <borders count="28">
    <border/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medium">
        <color rgb="FF000000"/>
      </top>
    </border>
    <border>
      <left style="medium">
        <color rgb="FF000000"/>
      </left>
      <right/>
      <top/>
      <bottom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1" fillId="2" fontId="0" numFmtId="0" xfId="0" applyBorder="1" applyFill="1" applyFont="1"/>
    <xf borderId="2" fillId="2" fontId="0" numFmtId="0" xfId="0" applyAlignment="1" applyBorder="1" applyFont="1">
      <alignment shrinkToFit="0" wrapText="1"/>
    </xf>
    <xf borderId="3" fillId="2" fontId="1" numFmtId="0" xfId="0" applyBorder="1" applyFont="1"/>
    <xf borderId="2" fillId="2" fontId="0" numFmtId="0" xfId="0" applyBorder="1" applyFont="1"/>
    <xf borderId="4" fillId="2" fontId="0" numFmtId="0" xfId="0" applyBorder="1" applyFont="1"/>
    <xf borderId="0" fillId="0" fontId="0" numFmtId="0" xfId="0" applyFont="1"/>
    <xf borderId="0" fillId="0" fontId="0" numFmtId="0" xfId="0" applyAlignment="1" applyFont="1">
      <alignment readingOrder="0"/>
    </xf>
    <xf borderId="5" fillId="2" fontId="2" numFmtId="0" xfId="0" applyBorder="1" applyFont="1"/>
    <xf borderId="6" fillId="2" fontId="2" numFmtId="0" xfId="0" applyAlignment="1" applyBorder="1" applyFont="1">
      <alignment shrinkToFit="0" wrapText="1"/>
    </xf>
    <xf borderId="7" fillId="2" fontId="2" numFmtId="0" xfId="0" applyBorder="1" applyFont="1"/>
    <xf borderId="6" fillId="2" fontId="2" numFmtId="0" xfId="0" applyBorder="1" applyFont="1"/>
    <xf borderId="8" fillId="2" fontId="2" numFmtId="0" xfId="0" applyBorder="1" applyFont="1"/>
    <xf borderId="9" fillId="0" fontId="0" numFmtId="0" xfId="0" applyBorder="1" applyFont="1"/>
    <xf borderId="10" fillId="0" fontId="0" numFmtId="0" xfId="0" applyAlignment="1" applyBorder="1" applyFont="1">
      <alignment shrinkToFit="0" wrapText="1"/>
    </xf>
    <xf borderId="11" fillId="3" fontId="0" numFmtId="164" xfId="0" applyAlignment="1" applyBorder="1" applyFill="1" applyFont="1" applyNumberFormat="1">
      <alignment readingOrder="0"/>
    </xf>
    <xf borderId="11" fillId="3" fontId="0" numFmtId="0" xfId="0" applyBorder="1" applyFont="1"/>
    <xf borderId="12" fillId="3" fontId="0" numFmtId="164" xfId="0" applyBorder="1" applyFont="1" applyNumberFormat="1"/>
    <xf borderId="0" fillId="0" fontId="0" numFmtId="164" xfId="0" applyAlignment="1" applyFont="1" applyNumberFormat="1">
      <alignment readingOrder="0"/>
    </xf>
    <xf borderId="10" fillId="0" fontId="0" numFmtId="164" xfId="0" applyBorder="1" applyFont="1" applyNumberFormat="1"/>
    <xf borderId="0" fillId="0" fontId="0" numFmtId="164" xfId="0" applyFont="1" applyNumberFormat="1"/>
    <xf borderId="13" fillId="0" fontId="0" numFmtId="0" xfId="0" applyBorder="1" applyFont="1"/>
    <xf borderId="11" fillId="3" fontId="0" numFmtId="164" xfId="0" applyBorder="1" applyFont="1" applyNumberFormat="1"/>
    <xf borderId="11" fillId="4" fontId="0" numFmtId="164" xfId="0" applyBorder="1" applyFill="1" applyFont="1" applyNumberFormat="1"/>
    <xf borderId="0" fillId="0" fontId="3" numFmtId="164" xfId="0" applyFont="1" applyNumberFormat="1"/>
    <xf borderId="0" fillId="0" fontId="3" numFmtId="0" xfId="0" applyAlignment="1" applyFont="1">
      <alignment readingOrder="0"/>
    </xf>
    <xf borderId="10" fillId="0" fontId="0" numFmtId="164" xfId="0" applyAlignment="1" applyBorder="1" applyFont="1" applyNumberFormat="1">
      <alignment readingOrder="0"/>
    </xf>
    <xf borderId="13" fillId="0" fontId="0" numFmtId="0" xfId="0" applyAlignment="1" applyBorder="1" applyFont="1">
      <alignment readingOrder="0"/>
    </xf>
    <xf borderId="9" fillId="0" fontId="0" numFmtId="0" xfId="0" applyAlignment="1" applyBorder="1" applyFont="1">
      <alignment readingOrder="0"/>
    </xf>
    <xf borderId="10" fillId="0" fontId="0" numFmtId="0" xfId="0" applyAlignment="1" applyBorder="1" applyFont="1">
      <alignment readingOrder="0" shrinkToFit="0" wrapText="1"/>
    </xf>
    <xf borderId="11" fillId="3" fontId="0" numFmtId="0" xfId="0" applyAlignment="1" applyBorder="1" applyFont="1">
      <alignment readingOrder="0"/>
    </xf>
    <xf borderId="14" fillId="2" fontId="2" numFmtId="0" xfId="0" applyBorder="1" applyFont="1"/>
    <xf borderId="15" fillId="2" fontId="0" numFmtId="164" xfId="0" applyAlignment="1" applyBorder="1" applyFont="1" applyNumberFormat="1">
      <alignment shrinkToFit="0" wrapText="1"/>
    </xf>
    <xf borderId="16" fillId="2" fontId="0" numFmtId="0" xfId="0" applyBorder="1" applyFont="1"/>
    <xf borderId="16" fillId="2" fontId="4" numFmtId="0" xfId="0" applyBorder="1" applyFont="1"/>
    <xf borderId="15" fillId="2" fontId="0" numFmtId="164" xfId="0" applyBorder="1" applyFont="1" applyNumberFormat="1"/>
    <xf borderId="16" fillId="2" fontId="0" numFmtId="164" xfId="0" applyBorder="1" applyFont="1" applyNumberFormat="1"/>
    <xf borderId="17" fillId="2" fontId="0" numFmtId="0" xfId="0" applyBorder="1" applyFont="1"/>
    <xf borderId="1" fillId="5" fontId="0" numFmtId="0" xfId="0" applyBorder="1" applyFill="1" applyFont="1"/>
    <xf borderId="2" fillId="5" fontId="0" numFmtId="0" xfId="0" applyAlignment="1" applyBorder="1" applyFont="1">
      <alignment shrinkToFit="0" wrapText="1"/>
    </xf>
    <xf borderId="3" fillId="5" fontId="1" numFmtId="0" xfId="0" applyBorder="1" applyFont="1"/>
    <xf borderId="2" fillId="5" fontId="1" numFmtId="0" xfId="0" applyBorder="1" applyFont="1"/>
    <xf borderId="2" fillId="5" fontId="0" numFmtId="0" xfId="0" applyBorder="1" applyFont="1"/>
    <xf borderId="4" fillId="5" fontId="0" numFmtId="0" xfId="0" applyBorder="1" applyFont="1"/>
    <xf borderId="18" fillId="0" fontId="0" numFmtId="0" xfId="0" applyBorder="1" applyFont="1"/>
    <xf borderId="19" fillId="0" fontId="0" numFmtId="0" xfId="0" applyBorder="1" applyFont="1"/>
    <xf borderId="20" fillId="0" fontId="0" numFmtId="0" xfId="0" applyBorder="1" applyFont="1"/>
    <xf borderId="5" fillId="5" fontId="2" numFmtId="0" xfId="0" applyBorder="1" applyFont="1"/>
    <xf borderId="6" fillId="5" fontId="2" numFmtId="0" xfId="0" applyAlignment="1" applyBorder="1" applyFont="1">
      <alignment shrinkToFit="0" wrapText="1"/>
    </xf>
    <xf borderId="7" fillId="5" fontId="2" numFmtId="0" xfId="0" applyBorder="1" applyFont="1"/>
    <xf borderId="6" fillId="5" fontId="2" numFmtId="0" xfId="0" applyBorder="1" applyFont="1"/>
    <xf borderId="8" fillId="5" fontId="2" numFmtId="0" xfId="0" applyBorder="1" applyFont="1"/>
    <xf borderId="0" fillId="0" fontId="2" numFmtId="0" xfId="0" applyFont="1"/>
    <xf borderId="21" fillId="0" fontId="2" numFmtId="0" xfId="0" applyBorder="1" applyFont="1"/>
    <xf borderId="22" fillId="0" fontId="2" numFmtId="0" xfId="0" applyBorder="1" applyFont="1"/>
    <xf borderId="10" fillId="0" fontId="0" numFmtId="0" xfId="0" applyBorder="1" applyFont="1"/>
    <xf borderId="21" fillId="0" fontId="0" numFmtId="0" xfId="0" applyBorder="1" applyFont="1"/>
    <xf borderId="22" fillId="0" fontId="0" numFmtId="0" xfId="0" applyBorder="1" applyFont="1"/>
    <xf borderId="21" fillId="0" fontId="0" numFmtId="0" xfId="0" applyAlignment="1" applyBorder="1" applyFont="1">
      <alignment readingOrder="0"/>
    </xf>
    <xf borderId="10" fillId="0" fontId="0" numFmtId="165" xfId="0" applyAlignment="1" applyBorder="1" applyFont="1" applyNumberFormat="1">
      <alignment readingOrder="0"/>
    </xf>
    <xf borderId="14" fillId="5" fontId="2" numFmtId="0" xfId="0" applyBorder="1" applyFont="1"/>
    <xf borderId="15" fillId="5" fontId="0" numFmtId="164" xfId="0" applyAlignment="1" applyBorder="1" applyFont="1" applyNumberFormat="1">
      <alignment shrinkToFit="0" wrapText="1"/>
    </xf>
    <xf borderId="16" fillId="5" fontId="0" numFmtId="0" xfId="0" applyBorder="1" applyFont="1"/>
    <xf borderId="16" fillId="5" fontId="4" numFmtId="0" xfId="0" applyBorder="1" applyFont="1"/>
    <xf borderId="15" fillId="5" fontId="0" numFmtId="164" xfId="0" applyBorder="1" applyFont="1" applyNumberFormat="1"/>
    <xf borderId="16" fillId="5" fontId="0" numFmtId="164" xfId="0" applyBorder="1" applyFont="1" applyNumberFormat="1"/>
    <xf borderId="15" fillId="5" fontId="0" numFmtId="0" xfId="0" applyBorder="1" applyFont="1"/>
    <xf borderId="17" fillId="5" fontId="0" numFmtId="0" xfId="0" applyBorder="1" applyFont="1"/>
    <xf borderId="14" fillId="6" fontId="2" numFmtId="0" xfId="0" applyBorder="1" applyFill="1" applyFont="1"/>
    <xf borderId="15" fillId="6" fontId="0" numFmtId="164" xfId="0" applyAlignment="1" applyBorder="1" applyFont="1" applyNumberFormat="1">
      <alignment shrinkToFit="0" wrapText="1"/>
    </xf>
    <xf borderId="16" fillId="6" fontId="0" numFmtId="0" xfId="0" applyBorder="1" applyFont="1"/>
    <xf borderId="16" fillId="6" fontId="4" numFmtId="0" xfId="0" applyBorder="1" applyFont="1"/>
    <xf borderId="15" fillId="6" fontId="0" numFmtId="164" xfId="0" applyBorder="1" applyFont="1" applyNumberFormat="1"/>
    <xf borderId="16" fillId="6" fontId="0" numFmtId="164" xfId="0" applyBorder="1" applyFont="1" applyNumberFormat="1"/>
    <xf borderId="15" fillId="6" fontId="0" numFmtId="0" xfId="0" applyBorder="1" applyFont="1"/>
    <xf borderId="17" fillId="6" fontId="0" numFmtId="0" xfId="0" applyBorder="1" applyFont="1"/>
    <xf borderId="23" fillId="0" fontId="2" numFmtId="0" xfId="0" applyBorder="1" applyFont="1"/>
    <xf borderId="23" fillId="0" fontId="0" numFmtId="164" xfId="0" applyAlignment="1" applyBorder="1" applyFont="1" applyNumberFormat="1">
      <alignment shrinkToFit="0" wrapText="1"/>
    </xf>
    <xf borderId="23" fillId="0" fontId="0" numFmtId="0" xfId="0" applyBorder="1" applyFont="1"/>
    <xf borderId="23" fillId="0" fontId="4" numFmtId="0" xfId="0" applyBorder="1" applyFont="1"/>
    <xf borderId="23" fillId="0" fontId="0" numFmtId="164" xfId="0" applyBorder="1" applyFont="1" applyNumberFormat="1"/>
    <xf borderId="1" fillId="7" fontId="2" numFmtId="0" xfId="0" applyAlignment="1" applyBorder="1" applyFill="1" applyFont="1">
      <alignment shrinkToFit="0" wrapText="1"/>
    </xf>
    <xf borderId="2" fillId="7" fontId="0" numFmtId="164" xfId="0" applyBorder="1" applyFont="1" applyNumberFormat="1"/>
    <xf borderId="2" fillId="7" fontId="2" numFmtId="164" xfId="0" applyBorder="1" applyFont="1" applyNumberFormat="1"/>
    <xf borderId="24" fillId="7" fontId="0" numFmtId="0" xfId="0" applyAlignment="1" applyBorder="1" applyFont="1">
      <alignment shrinkToFit="0" wrapText="1"/>
    </xf>
    <xf borderId="12" fillId="7" fontId="0" numFmtId="164" xfId="0" applyBorder="1" applyFont="1" applyNumberFormat="1"/>
    <xf borderId="25" fillId="0" fontId="0" numFmtId="0" xfId="0" applyBorder="1" applyFont="1"/>
    <xf borderId="26" fillId="0" fontId="0" numFmtId="0" xfId="0" applyBorder="1" applyFont="1"/>
    <xf borderId="27" fillId="0" fontId="0" numFmtId="0" xfId="0" applyBorder="1" applyFont="1"/>
    <xf borderId="24" fillId="7" fontId="0" numFmtId="164" xfId="0" applyAlignment="1" applyBorder="1" applyFont="1" applyNumberFormat="1">
      <alignment horizontal="left"/>
    </xf>
    <xf borderId="24" fillId="7" fontId="0" numFmtId="0" xfId="0" applyAlignment="1" applyBorder="1" applyFont="1">
      <alignment horizontal="left"/>
    </xf>
    <xf borderId="24" fillId="7" fontId="0" numFmtId="0" xfId="0" applyBorder="1" applyFont="1"/>
    <xf borderId="5" fillId="7" fontId="0" numFmtId="0" xfId="0" applyAlignment="1" applyBorder="1" applyFont="1">
      <alignment shrinkToFit="0" wrapText="1"/>
    </xf>
    <xf borderId="6" fillId="7" fontId="0" numFmtId="0" xfId="0" applyBorder="1" applyFont="1"/>
    <xf borderId="0" fillId="0" fontId="0" numFmtId="0" xfId="0" applyAlignment="1" applyFont="1">
      <alignment shrinkToFit="0" wrapText="1"/>
    </xf>
    <xf borderId="0" fillId="0" fontId="0" numFmtId="0" xfId="0" applyAlignment="1" applyFont="1">
      <alignment readingOrder="0" shrinkToFit="0" wrapText="1"/>
    </xf>
  </cellXfs>
  <cellStyles count="1">
    <cellStyle xfId="0" name="Normal" builtinId="0"/>
  </cellStyles>
  <dxfs count="3"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F8080"/>
          <bgColor rgb="FFFF8080"/>
        </patternFill>
      </fill>
      <border/>
    </dxf>
    <dxf>
      <font/>
      <fill>
        <patternFill patternType="solid">
          <fgColor rgb="FF80FF80"/>
          <bgColor rgb="FF80FF8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57"/>
    <col customWidth="1" min="2" max="2" width="31.0"/>
    <col customWidth="1" min="3" max="3" width="12.29"/>
    <col customWidth="1" min="4" max="4" width="15.86"/>
    <col customWidth="1" min="5" max="5" width="12.57"/>
    <col customWidth="1" min="6" max="6" width="11.86"/>
    <col customWidth="1" min="7" max="7" width="15.86"/>
    <col customWidth="1" min="8" max="8" width="12.57"/>
    <col customWidth="1" min="9" max="9" width="16.43"/>
    <col customWidth="1" min="10" max="10" width="16.29"/>
    <col customWidth="1" min="11" max="11" width="51.57"/>
    <col customWidth="1" min="12" max="13" width="9.14"/>
    <col customWidth="1" min="14" max="14" width="13.14"/>
    <col customWidth="1" min="15" max="26" width="9.14"/>
  </cols>
  <sheetData>
    <row r="1" ht="14.25" customHeight="1">
      <c r="A1" s="1"/>
      <c r="B1" s="2"/>
      <c r="C1" s="3" t="s">
        <v>0</v>
      </c>
      <c r="D1" s="3" t="s">
        <v>0</v>
      </c>
      <c r="E1" s="3" t="s">
        <v>0</v>
      </c>
      <c r="F1" s="3" t="s">
        <v>1</v>
      </c>
      <c r="G1" s="3" t="s">
        <v>1</v>
      </c>
      <c r="H1" s="3" t="s">
        <v>1</v>
      </c>
      <c r="I1" s="3"/>
      <c r="J1" s="4"/>
      <c r="K1" s="5"/>
      <c r="L1" s="6"/>
      <c r="M1" s="6"/>
      <c r="N1" s="7" t="s">
        <v>2</v>
      </c>
      <c r="O1" s="7" t="s">
        <v>3</v>
      </c>
      <c r="P1" s="7" t="s">
        <v>4</v>
      </c>
      <c r="Q1" s="6"/>
      <c r="R1" s="6"/>
      <c r="S1" s="6"/>
      <c r="T1" s="6"/>
      <c r="U1" s="6"/>
      <c r="V1" s="6"/>
      <c r="W1" s="6"/>
      <c r="X1" s="6"/>
      <c r="Y1" s="6"/>
      <c r="Z1" s="6"/>
    </row>
    <row r="2" ht="14.25" customHeight="1">
      <c r="A2" s="8" t="s">
        <v>5</v>
      </c>
      <c r="B2" s="9" t="s">
        <v>6</v>
      </c>
      <c r="C2" s="10" t="s">
        <v>7</v>
      </c>
      <c r="D2" s="10" t="s">
        <v>8</v>
      </c>
      <c r="E2" s="11" t="s">
        <v>9</v>
      </c>
      <c r="F2" s="10" t="s">
        <v>7</v>
      </c>
      <c r="G2" s="10" t="s">
        <v>8</v>
      </c>
      <c r="H2" s="11" t="s">
        <v>9</v>
      </c>
      <c r="I2" s="10" t="s">
        <v>10</v>
      </c>
      <c r="J2" s="11" t="s">
        <v>11</v>
      </c>
      <c r="K2" s="12" t="s">
        <v>12</v>
      </c>
      <c r="L2" s="6"/>
      <c r="M2" s="6">
        <f>N2/P2</f>
        <v>0.8333333333</v>
      </c>
      <c r="N2" s="7">
        <v>100.0</v>
      </c>
      <c r="O2" s="7">
        <v>15.0</v>
      </c>
      <c r="P2" s="6">
        <f t="shared" ref="P2:P4" si="1">O2*8</f>
        <v>120</v>
      </c>
      <c r="Q2" s="6"/>
      <c r="R2" s="6"/>
      <c r="S2" s="6"/>
      <c r="T2" s="6"/>
      <c r="U2" s="6"/>
      <c r="V2" s="6"/>
      <c r="W2" s="6"/>
      <c r="X2" s="6"/>
      <c r="Y2" s="6"/>
      <c r="Z2" s="6"/>
    </row>
    <row r="3" ht="14.25" customHeight="1">
      <c r="A3" s="13" t="s">
        <v>13</v>
      </c>
      <c r="B3" s="14" t="s">
        <v>14</v>
      </c>
      <c r="C3" s="15">
        <v>440.0</v>
      </c>
      <c r="D3" s="16">
        <v>1.0</v>
      </c>
      <c r="E3" s="17">
        <f t="shared" ref="E3:E8" si="2">C3*D3</f>
        <v>440</v>
      </c>
      <c r="F3" s="18">
        <v>440.0</v>
      </c>
      <c r="G3" s="7">
        <v>1.0</v>
      </c>
      <c r="H3" s="19">
        <f>F3*G3</f>
        <v>440</v>
      </c>
      <c r="I3" s="20" t="s">
        <v>15</v>
      </c>
      <c r="J3" s="19" t="s">
        <v>15</v>
      </c>
      <c r="K3" s="21" t="s">
        <v>16</v>
      </c>
      <c r="L3" s="6"/>
      <c r="M3" s="6">
        <v>0.8333333333333334</v>
      </c>
      <c r="N3" s="6">
        <f t="shared" ref="N3:N4" si="3">M3*P3</f>
        <v>120</v>
      </c>
      <c r="O3" s="7">
        <v>18.0</v>
      </c>
      <c r="P3" s="6">
        <f t="shared" si="1"/>
        <v>144</v>
      </c>
      <c r="Q3" s="6"/>
      <c r="R3" s="6"/>
      <c r="S3" s="6"/>
      <c r="T3" s="6"/>
      <c r="U3" s="6"/>
      <c r="V3" s="6"/>
      <c r="W3" s="6"/>
      <c r="X3" s="6"/>
      <c r="Y3" s="6"/>
      <c r="Z3" s="6"/>
    </row>
    <row r="4" ht="14.25" customHeight="1">
      <c r="A4" s="13" t="s">
        <v>13</v>
      </c>
      <c r="B4" s="14" t="s">
        <v>17</v>
      </c>
      <c r="C4" s="22">
        <f>4*55</f>
        <v>220</v>
      </c>
      <c r="D4" s="16">
        <v>0.0</v>
      </c>
      <c r="E4" s="17">
        <f t="shared" si="2"/>
        <v>0</v>
      </c>
      <c r="F4" s="20">
        <v>0.0</v>
      </c>
      <c r="H4" s="19">
        <f>F4*G3</f>
        <v>0</v>
      </c>
      <c r="I4" s="20" t="s">
        <v>15</v>
      </c>
      <c r="J4" s="19" t="s">
        <v>15</v>
      </c>
      <c r="K4" s="21" t="s">
        <v>18</v>
      </c>
      <c r="L4" s="6"/>
      <c r="M4" s="6">
        <v>0.8333333333333334</v>
      </c>
      <c r="N4" s="6">
        <f t="shared" si="3"/>
        <v>133.3333333</v>
      </c>
      <c r="O4" s="7">
        <v>20.0</v>
      </c>
      <c r="P4" s="6">
        <f t="shared" si="1"/>
        <v>160</v>
      </c>
      <c r="Q4" s="6"/>
      <c r="R4" s="6"/>
      <c r="S4" s="6"/>
      <c r="T4" s="6"/>
      <c r="U4" s="6"/>
      <c r="V4" s="6"/>
      <c r="W4" s="6"/>
      <c r="X4" s="6"/>
      <c r="Y4" s="6"/>
      <c r="Z4" s="6"/>
    </row>
    <row r="5" ht="14.25" customHeight="1">
      <c r="A5" s="13" t="s">
        <v>13</v>
      </c>
      <c r="B5" s="14" t="s">
        <v>19</v>
      </c>
      <c r="C5" s="23">
        <f>8.9+12.5</f>
        <v>21.4</v>
      </c>
      <c r="D5" s="16">
        <v>20.0</v>
      </c>
      <c r="E5" s="17">
        <f t="shared" si="2"/>
        <v>428</v>
      </c>
      <c r="F5" s="24">
        <v>26.5</v>
      </c>
      <c r="G5" s="25">
        <v>8.0</v>
      </c>
      <c r="H5" s="26">
        <v>193.1</v>
      </c>
      <c r="I5" s="20" t="s">
        <v>15</v>
      </c>
      <c r="J5" s="26" t="s">
        <v>20</v>
      </c>
      <c r="K5" s="27" t="s">
        <v>21</v>
      </c>
      <c r="L5" s="6"/>
      <c r="M5" s="6"/>
      <c r="N5" s="7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4.25" customHeight="1">
      <c r="A6" s="13" t="s">
        <v>22</v>
      </c>
      <c r="B6" s="14" t="s">
        <v>23</v>
      </c>
      <c r="C6" s="22">
        <v>0.38</v>
      </c>
      <c r="D6" s="16">
        <v>10.0</v>
      </c>
      <c r="E6" s="17">
        <f t="shared" si="2"/>
        <v>3.8</v>
      </c>
      <c r="F6" s="20"/>
      <c r="G6" s="6"/>
      <c r="H6" s="19">
        <f t="shared" ref="H6:H8" si="4">F6*G6</f>
        <v>0</v>
      </c>
      <c r="I6" s="20" t="s">
        <v>15</v>
      </c>
      <c r="J6" s="19" t="s">
        <v>15</v>
      </c>
      <c r="K6" s="2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4.25" customHeight="1">
      <c r="A7" s="13" t="s">
        <v>22</v>
      </c>
      <c r="B7" s="14" t="s">
        <v>24</v>
      </c>
      <c r="C7" s="22">
        <v>0.22</v>
      </c>
      <c r="D7" s="16">
        <v>10.0</v>
      </c>
      <c r="E7" s="17">
        <f t="shared" si="2"/>
        <v>2.2</v>
      </c>
      <c r="F7" s="20"/>
      <c r="G7" s="6"/>
      <c r="H7" s="19">
        <f t="shared" si="4"/>
        <v>0</v>
      </c>
      <c r="I7" s="20" t="s">
        <v>15</v>
      </c>
      <c r="J7" s="19" t="s">
        <v>15</v>
      </c>
      <c r="K7" s="21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4.25" customHeight="1">
      <c r="A8" s="13" t="s">
        <v>22</v>
      </c>
      <c r="B8" s="14" t="s">
        <v>25</v>
      </c>
      <c r="C8" s="22">
        <v>2.12</v>
      </c>
      <c r="D8" s="16">
        <v>8.0</v>
      </c>
      <c r="E8" s="17">
        <f t="shared" si="2"/>
        <v>16.96</v>
      </c>
      <c r="F8" s="20"/>
      <c r="G8" s="6"/>
      <c r="H8" s="19">
        <f t="shared" si="4"/>
        <v>0</v>
      </c>
      <c r="I8" s="20" t="s">
        <v>15</v>
      </c>
      <c r="J8" s="19" t="s">
        <v>15</v>
      </c>
      <c r="K8" s="21" t="s">
        <v>26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4.25" customHeight="1">
      <c r="A9" s="13"/>
      <c r="B9" s="14"/>
      <c r="C9" s="22"/>
      <c r="D9" s="16"/>
      <c r="E9" s="17"/>
      <c r="F9" s="20"/>
      <c r="G9" s="6"/>
      <c r="H9" s="19"/>
      <c r="I9" s="20"/>
      <c r="J9" s="19"/>
      <c r="K9" s="21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4.25" customHeight="1">
      <c r="A10" s="28" t="s">
        <v>27</v>
      </c>
      <c r="B10" s="29" t="s">
        <v>28</v>
      </c>
      <c r="C10" s="15">
        <v>11.52</v>
      </c>
      <c r="D10" s="30">
        <v>1.0</v>
      </c>
      <c r="E10" s="17">
        <f>C10*D10</f>
        <v>11.52</v>
      </c>
      <c r="F10" s="18">
        <v>14.63</v>
      </c>
      <c r="G10" s="7">
        <v>1.0</v>
      </c>
      <c r="H10" s="19">
        <f t="shared" ref="H10:H13" si="6">F10*G10</f>
        <v>14.63</v>
      </c>
      <c r="I10" s="18" t="s">
        <v>15</v>
      </c>
      <c r="J10" s="26" t="s">
        <v>20</v>
      </c>
      <c r="K10" s="21"/>
      <c r="L10" s="6"/>
      <c r="M10" s="6"/>
      <c r="N10" s="6">
        <f t="shared" ref="N10:O10" si="5">9.99*2</f>
        <v>19.98</v>
      </c>
      <c r="O10" s="6">
        <f t="shared" si="5"/>
        <v>19.98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4.25" customHeight="1">
      <c r="A11" s="13" t="s">
        <v>22</v>
      </c>
      <c r="B11" s="14" t="s">
        <v>29</v>
      </c>
      <c r="C11" s="22">
        <f>0.31+(0.1)</f>
        <v>0.41</v>
      </c>
      <c r="D11" s="16">
        <v>20.0</v>
      </c>
      <c r="E11" s="17">
        <f>C11*D11+17.99</f>
        <v>26.19</v>
      </c>
      <c r="F11" s="20">
        <v>0.0</v>
      </c>
      <c r="G11" s="6">
        <v>0.0</v>
      </c>
      <c r="H11" s="19">
        <f t="shared" si="6"/>
        <v>0</v>
      </c>
      <c r="I11" s="20" t="s">
        <v>15</v>
      </c>
      <c r="J11" s="19" t="s">
        <v>15</v>
      </c>
      <c r="K11" s="27" t="s">
        <v>30</v>
      </c>
      <c r="L11" s="6"/>
      <c r="M11" s="6"/>
      <c r="N11" s="6">
        <f>E18*0.02</f>
        <v>11.52</v>
      </c>
      <c r="O11" s="6">
        <f>H18*0.02</f>
        <v>4.32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4.25" customHeight="1">
      <c r="A12" s="13" t="s">
        <v>31</v>
      </c>
      <c r="B12" s="14" t="s">
        <v>32</v>
      </c>
      <c r="C12" s="22">
        <v>50.0</v>
      </c>
      <c r="D12" s="30">
        <v>4.0</v>
      </c>
      <c r="E12" s="17">
        <f t="shared" ref="E12:E13" si="7">C12*D12</f>
        <v>200</v>
      </c>
      <c r="F12" s="20">
        <v>50.0</v>
      </c>
      <c r="G12" s="7">
        <v>3.0</v>
      </c>
      <c r="H12" s="19">
        <f t="shared" si="6"/>
        <v>150</v>
      </c>
      <c r="I12" s="20" t="s">
        <v>15</v>
      </c>
      <c r="J12" s="19" t="s">
        <v>15</v>
      </c>
      <c r="K12" s="21" t="s">
        <v>33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4.25" customHeight="1">
      <c r="A13" s="13" t="s">
        <v>31</v>
      </c>
      <c r="B13" s="14" t="s">
        <v>34</v>
      </c>
      <c r="C13" s="22">
        <v>50.0</v>
      </c>
      <c r="D13" s="16">
        <v>1.0</v>
      </c>
      <c r="E13" s="17">
        <f t="shared" si="7"/>
        <v>50</v>
      </c>
      <c r="F13" s="20"/>
      <c r="G13" s="6"/>
      <c r="H13" s="19">
        <f t="shared" si="6"/>
        <v>0</v>
      </c>
      <c r="I13" s="20" t="s">
        <v>15</v>
      </c>
      <c r="J13" s="19" t="s">
        <v>15</v>
      </c>
      <c r="K13" s="21" t="s">
        <v>35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4.25" customHeight="1">
      <c r="A14" s="31" t="s">
        <v>36</v>
      </c>
      <c r="B14" s="32"/>
      <c r="C14" s="33"/>
      <c r="D14" s="34" t="s">
        <v>37</v>
      </c>
      <c r="E14" s="35">
        <f>SUM(E3:E13)</f>
        <v>1178.67</v>
      </c>
      <c r="F14" s="36"/>
      <c r="G14" s="34" t="s">
        <v>38</v>
      </c>
      <c r="H14" s="35">
        <f>SUM(H3:H13)</f>
        <v>797.73</v>
      </c>
      <c r="I14" s="36" t="str">
        <f t="shared" ref="I14:J14" si="8">IF(COUNTIFS(I3:I13,"&lt;&gt;"&amp;"",I3:I13,"&lt;&gt;"&amp;"Yes"),"No","Yes")</f>
        <v>No</v>
      </c>
      <c r="J14" s="36" t="str">
        <f t="shared" si="8"/>
        <v>No</v>
      </c>
      <c r="K14" s="37"/>
      <c r="L14" s="6"/>
      <c r="M14" s="6"/>
      <c r="N14" s="7" t="s">
        <v>39</v>
      </c>
      <c r="O14" s="20">
        <f>H10+H5</f>
        <v>207.73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4.25" customHeight="1">
      <c r="A15" s="38"/>
      <c r="B15" s="39"/>
      <c r="C15" s="40" t="s">
        <v>0</v>
      </c>
      <c r="D15" s="40" t="s">
        <v>0</v>
      </c>
      <c r="E15" s="41" t="s">
        <v>0</v>
      </c>
      <c r="F15" s="40" t="s">
        <v>1</v>
      </c>
      <c r="G15" s="40" t="s">
        <v>1</v>
      </c>
      <c r="H15" s="41" t="s">
        <v>1</v>
      </c>
      <c r="I15" s="40"/>
      <c r="J15" s="42"/>
      <c r="K15" s="43"/>
      <c r="L15" s="6"/>
      <c r="M15" s="44"/>
      <c r="N15" s="45"/>
      <c r="O15" s="45"/>
      <c r="P15" s="45"/>
      <c r="Q15" s="46"/>
      <c r="R15" s="6"/>
      <c r="S15" s="6"/>
      <c r="T15" s="6"/>
      <c r="U15" s="6"/>
      <c r="V15" s="6"/>
      <c r="W15" s="6"/>
      <c r="X15" s="6"/>
      <c r="Y15" s="6"/>
      <c r="Z15" s="6"/>
    </row>
    <row r="16" ht="15.0" customHeight="1">
      <c r="A16" s="47" t="s">
        <v>40</v>
      </c>
      <c r="B16" s="48" t="s">
        <v>41</v>
      </c>
      <c r="C16" s="49" t="s">
        <v>42</v>
      </c>
      <c r="D16" s="49" t="s">
        <v>8</v>
      </c>
      <c r="E16" s="50" t="s">
        <v>43</v>
      </c>
      <c r="F16" s="49" t="s">
        <v>44</v>
      </c>
      <c r="G16" s="49" t="s">
        <v>8</v>
      </c>
      <c r="H16" s="50" t="s">
        <v>43</v>
      </c>
      <c r="I16" s="49" t="s">
        <v>45</v>
      </c>
      <c r="J16" s="50" t="s">
        <v>46</v>
      </c>
      <c r="K16" s="51" t="s">
        <v>12</v>
      </c>
      <c r="L16" s="52"/>
      <c r="M16" s="53"/>
      <c r="N16" s="52">
        <f>sum(N18:N22)</f>
        <v>1120</v>
      </c>
      <c r="O16" s="52"/>
      <c r="P16" s="52"/>
      <c r="Q16" s="54"/>
      <c r="R16" s="52"/>
      <c r="S16" s="52"/>
      <c r="T16" s="52"/>
      <c r="U16" s="52"/>
      <c r="V16" s="52"/>
      <c r="W16" s="52"/>
      <c r="X16" s="52"/>
      <c r="Y16" s="52"/>
      <c r="Z16" s="52"/>
    </row>
    <row r="17" ht="14.25" customHeight="1">
      <c r="A17" s="13" t="s">
        <v>47</v>
      </c>
      <c r="B17" s="14" t="s">
        <v>48</v>
      </c>
      <c r="C17" s="22">
        <f>roundup(C18*8*$M$2, 0)</f>
        <v>120</v>
      </c>
      <c r="D17" s="16">
        <v>11.0</v>
      </c>
      <c r="E17" s="17">
        <f t="shared" ref="E17:E18" si="9">C17*D17</f>
        <v>1320</v>
      </c>
      <c r="F17" s="20">
        <f t="shared" ref="F17:F18" si="10">C17</f>
        <v>120</v>
      </c>
      <c r="G17" s="7">
        <f>1+2</f>
        <v>3</v>
      </c>
      <c r="H17" s="19">
        <f t="shared" ref="H17:H19" si="11">F17*G17</f>
        <v>360</v>
      </c>
      <c r="I17" s="20" t="s">
        <v>15</v>
      </c>
      <c r="J17" s="55"/>
      <c r="K17" s="21" t="s">
        <v>49</v>
      </c>
      <c r="L17" s="6"/>
      <c r="M17" s="56"/>
      <c r="N17" s="7" t="s">
        <v>50</v>
      </c>
      <c r="O17" s="7" t="s">
        <v>51</v>
      </c>
      <c r="P17" s="7" t="s">
        <v>52</v>
      </c>
      <c r="Q17" s="57"/>
      <c r="R17" s="6"/>
      <c r="S17" s="6"/>
      <c r="T17" s="6"/>
      <c r="U17" s="6"/>
      <c r="V17" s="6"/>
      <c r="W17" s="6"/>
      <c r="X17" s="6"/>
      <c r="Y17" s="6"/>
      <c r="Z17" s="6"/>
    </row>
    <row r="18" ht="14.25" customHeight="1">
      <c r="A18" s="13" t="s">
        <v>47</v>
      </c>
      <c r="B18" s="14" t="s">
        <v>53</v>
      </c>
      <c r="C18" s="15">
        <v>18.0</v>
      </c>
      <c r="D18" s="30">
        <v>32.0</v>
      </c>
      <c r="E18" s="17">
        <f t="shared" si="9"/>
        <v>576</v>
      </c>
      <c r="F18" s="20">
        <f t="shared" si="10"/>
        <v>18</v>
      </c>
      <c r="G18" s="7">
        <f>3+3+4+2</f>
        <v>12</v>
      </c>
      <c r="H18" s="19">
        <f t="shared" si="11"/>
        <v>216</v>
      </c>
      <c r="I18" s="20" t="s">
        <v>15</v>
      </c>
      <c r="J18" s="55"/>
      <c r="K18" s="21"/>
      <c r="L18" s="6"/>
      <c r="M18" s="58" t="s">
        <v>54</v>
      </c>
      <c r="N18" s="6">
        <f>17*15+3*18+27</f>
        <v>336</v>
      </c>
      <c r="O18" s="18">
        <f>$H$24+50</f>
        <v>130.5675</v>
      </c>
      <c r="P18" s="20">
        <f t="shared" ref="P18:P21" si="12">O18-N18</f>
        <v>-205.4325</v>
      </c>
      <c r="Q18" s="57"/>
      <c r="R18" s="6"/>
      <c r="S18" s="6"/>
      <c r="T18" s="6"/>
      <c r="U18" s="6"/>
      <c r="V18" s="6"/>
      <c r="W18" s="6"/>
      <c r="X18" s="6"/>
      <c r="Y18" s="6"/>
      <c r="Z18" s="6"/>
    </row>
    <row r="19" ht="14.25" customHeight="1">
      <c r="A19" s="28" t="s">
        <v>47</v>
      </c>
      <c r="B19" s="29" t="s">
        <v>55</v>
      </c>
      <c r="C19" s="22"/>
      <c r="D19" s="16"/>
      <c r="E19" s="17"/>
      <c r="F19" s="18">
        <f>F17/8</f>
        <v>15</v>
      </c>
      <c r="G19" s="7">
        <f>1+1</f>
        <v>2</v>
      </c>
      <c r="H19" s="19">
        <f t="shared" si="11"/>
        <v>30</v>
      </c>
      <c r="I19" s="20"/>
      <c r="J19" s="55"/>
      <c r="K19" s="21"/>
      <c r="L19" s="6"/>
      <c r="M19" s="58" t="s">
        <v>56</v>
      </c>
      <c r="N19" s="6">
        <f>6*18</f>
        <v>108</v>
      </c>
      <c r="O19" s="18">
        <f>$H$24+110+50</f>
        <v>240.5675</v>
      </c>
      <c r="P19" s="20">
        <f t="shared" si="12"/>
        <v>132.5675</v>
      </c>
      <c r="Q19" s="57"/>
      <c r="R19" s="6"/>
      <c r="S19" s="6"/>
      <c r="T19" s="6"/>
      <c r="U19" s="6"/>
      <c r="V19" s="6"/>
      <c r="W19" s="6"/>
      <c r="X19" s="6"/>
      <c r="Y19" s="6"/>
      <c r="Z19" s="6"/>
    </row>
    <row r="20" ht="14.25" customHeight="1">
      <c r="A20" s="28" t="s">
        <v>47</v>
      </c>
      <c r="B20" s="29" t="s">
        <v>57</v>
      </c>
      <c r="C20" s="22"/>
      <c r="D20" s="30"/>
      <c r="E20" s="17"/>
      <c r="F20" s="18"/>
      <c r="G20" s="6"/>
      <c r="H20" s="59">
        <v>487.0</v>
      </c>
      <c r="I20" s="20"/>
      <c r="J20" s="55"/>
      <c r="K20" s="21"/>
      <c r="L20" s="6"/>
      <c r="M20" s="58" t="s">
        <v>58</v>
      </c>
      <c r="N20" s="7">
        <v>487.0</v>
      </c>
      <c r="O20" s="18">
        <f>$H$24+220+50</f>
        <v>350.5675</v>
      </c>
      <c r="P20" s="20">
        <f t="shared" si="12"/>
        <v>-136.4325</v>
      </c>
      <c r="Q20" s="57"/>
      <c r="R20" s="6"/>
      <c r="S20" s="6"/>
      <c r="T20" s="6"/>
      <c r="U20" s="6"/>
      <c r="V20" s="6"/>
      <c r="W20" s="6"/>
      <c r="X20" s="6"/>
      <c r="Y20" s="6"/>
      <c r="Z20" s="6"/>
    </row>
    <row r="21" ht="14.25" customHeight="1">
      <c r="A21" s="13" t="s">
        <v>59</v>
      </c>
      <c r="B21" s="14" t="s">
        <v>60</v>
      </c>
      <c r="C21" s="22">
        <v>1.0</v>
      </c>
      <c r="D21" s="30">
        <v>50.0</v>
      </c>
      <c r="E21" s="17">
        <f>C21*D21</f>
        <v>50</v>
      </c>
      <c r="F21" s="18">
        <v>27.0</v>
      </c>
      <c r="G21" s="6">
        <v>1.0</v>
      </c>
      <c r="H21" s="19">
        <f>F21*G21</f>
        <v>27</v>
      </c>
      <c r="I21" s="20" t="s">
        <v>15</v>
      </c>
      <c r="J21" s="55"/>
      <c r="K21" s="21" t="s">
        <v>61</v>
      </c>
      <c r="L21" s="6"/>
      <c r="M21" s="58" t="s">
        <v>62</v>
      </c>
      <c r="N21" s="6">
        <f>1*15+3*18+120</f>
        <v>189</v>
      </c>
      <c r="O21" s="18">
        <f>$H$24+110</f>
        <v>190.5675</v>
      </c>
      <c r="P21" s="20">
        <f t="shared" si="12"/>
        <v>1.5675</v>
      </c>
      <c r="Q21" s="57"/>
      <c r="R21" s="6"/>
      <c r="S21" s="6"/>
      <c r="T21" s="6"/>
      <c r="U21" s="6"/>
      <c r="V21" s="6"/>
      <c r="W21" s="6"/>
      <c r="X21" s="6"/>
      <c r="Y21" s="6"/>
      <c r="Z21" s="6"/>
    </row>
    <row r="22" ht="14.25" customHeight="1">
      <c r="A22" s="60" t="s">
        <v>63</v>
      </c>
      <c r="B22" s="61"/>
      <c r="C22" s="62"/>
      <c r="D22" s="63" t="s">
        <v>37</v>
      </c>
      <c r="E22" s="64">
        <f>SUM(E17:E21)</f>
        <v>1946</v>
      </c>
      <c r="F22" s="65"/>
      <c r="G22" s="63" t="s">
        <v>38</v>
      </c>
      <c r="H22" s="64">
        <f>SUM(H17:H21)</f>
        <v>1120</v>
      </c>
      <c r="I22" s="65" t="str">
        <f>IF(COUNTIFS(I17:I21,"&lt;&gt;"&amp;"",I17:I21,"&lt;&gt;"&amp;"Yes"),"No","Yes")</f>
        <v>No</v>
      </c>
      <c r="J22" s="66"/>
      <c r="K22" s="67"/>
      <c r="L22" s="6"/>
      <c r="M22" s="56"/>
      <c r="N22" s="6"/>
      <c r="O22" s="6"/>
      <c r="P22" s="6"/>
      <c r="Q22" s="57"/>
      <c r="R22" s="6"/>
      <c r="S22" s="6"/>
      <c r="T22" s="6"/>
      <c r="U22" s="6"/>
      <c r="V22" s="6"/>
      <c r="W22" s="6"/>
      <c r="X22" s="6"/>
      <c r="Y22" s="6"/>
      <c r="Z22" s="6"/>
    </row>
    <row r="23" ht="14.25" customHeight="1">
      <c r="A23" s="68" t="s">
        <v>64</v>
      </c>
      <c r="B23" s="69"/>
      <c r="C23" s="70"/>
      <c r="D23" s="71" t="s">
        <v>37</v>
      </c>
      <c r="E23" s="72">
        <f>(E22-E14)</f>
        <v>767.33</v>
      </c>
      <c r="F23" s="70"/>
      <c r="G23" s="71" t="s">
        <v>38</v>
      </c>
      <c r="H23" s="72">
        <f>(H22-H14)</f>
        <v>322.27</v>
      </c>
      <c r="I23" s="73"/>
      <c r="J23" s="74"/>
      <c r="K23" s="75"/>
      <c r="L23" s="6"/>
      <c r="M23" s="58" t="s">
        <v>65</v>
      </c>
      <c r="N23" s="7" t="s">
        <v>66</v>
      </c>
      <c r="O23" s="6"/>
      <c r="P23" s="6"/>
      <c r="Q23" s="57"/>
      <c r="R23" s="6"/>
      <c r="S23" s="6"/>
      <c r="T23" s="6"/>
      <c r="U23" s="6"/>
      <c r="V23" s="6"/>
      <c r="W23" s="6"/>
      <c r="X23" s="6"/>
      <c r="Y23" s="6"/>
      <c r="Z23" s="6"/>
    </row>
    <row r="24" ht="14.25" customHeight="1">
      <c r="A24" s="76"/>
      <c r="B24" s="77"/>
      <c r="C24" s="78"/>
      <c r="D24" s="79"/>
      <c r="E24" s="80"/>
      <c r="F24" s="80"/>
      <c r="G24" s="79"/>
      <c r="H24" s="80">
        <f>H23/4</f>
        <v>80.5675</v>
      </c>
      <c r="I24" s="80"/>
      <c r="J24" s="78"/>
      <c r="K24" s="78"/>
      <c r="L24" s="6"/>
      <c r="M24" s="56"/>
      <c r="N24" s="7" t="s">
        <v>67</v>
      </c>
      <c r="O24" s="6"/>
      <c r="P24" s="6"/>
      <c r="Q24" s="57"/>
      <c r="R24" s="6"/>
      <c r="S24" s="6"/>
      <c r="T24" s="6"/>
      <c r="U24" s="6"/>
      <c r="V24" s="6"/>
      <c r="W24" s="6"/>
      <c r="X24" s="6"/>
      <c r="Y24" s="6"/>
      <c r="Z24" s="6"/>
    </row>
    <row r="25" ht="14.25" customHeight="1">
      <c r="A25" s="6"/>
      <c r="B25" s="81" t="s">
        <v>68</v>
      </c>
      <c r="C25" s="82"/>
      <c r="D25" s="83" t="s">
        <v>69</v>
      </c>
      <c r="E25" s="20"/>
      <c r="F25" s="20">
        <v>2.2</v>
      </c>
      <c r="G25" s="6"/>
      <c r="H25" s="20">
        <v>415.0</v>
      </c>
      <c r="I25" s="20">
        <v>4.0</v>
      </c>
      <c r="J25" s="6">
        <v>1.0</v>
      </c>
      <c r="K25" s="6"/>
      <c r="L25" s="6"/>
      <c r="M25" s="56"/>
      <c r="N25" s="6"/>
      <c r="O25" s="6"/>
      <c r="P25" s="6"/>
      <c r="Q25" s="57"/>
      <c r="R25" s="6"/>
      <c r="S25" s="6"/>
      <c r="T25" s="6"/>
      <c r="U25" s="6"/>
      <c r="V25" s="6"/>
      <c r="W25" s="6"/>
      <c r="X25" s="6"/>
      <c r="Y25" s="6"/>
      <c r="Z25" s="6"/>
    </row>
    <row r="26" ht="14.25" customHeight="1">
      <c r="A26" s="6"/>
      <c r="B26" s="84" t="s">
        <v>70</v>
      </c>
      <c r="C26" s="85">
        <f>sum(E3,E6,E7,E8,E12,E13)
</f>
        <v>712.96</v>
      </c>
      <c r="D26" s="85">
        <f>C26+C4</f>
        <v>932.96</v>
      </c>
      <c r="E26" s="20"/>
      <c r="F26" s="20">
        <v>1.7</v>
      </c>
      <c r="G26" s="6"/>
      <c r="H26" s="20">
        <v>200.0</v>
      </c>
      <c r="I26" s="20">
        <v>2.0</v>
      </c>
      <c r="J26" s="6"/>
      <c r="K26" s="6"/>
      <c r="L26" s="6"/>
      <c r="M26" s="86"/>
      <c r="N26" s="87"/>
      <c r="O26" s="87"/>
      <c r="P26" s="87"/>
      <c r="Q26" s="88"/>
      <c r="R26" s="6"/>
      <c r="S26" s="6"/>
      <c r="T26" s="6"/>
      <c r="U26" s="6"/>
      <c r="V26" s="6"/>
      <c r="W26" s="6"/>
      <c r="X26" s="6"/>
      <c r="Y26" s="6"/>
      <c r="Z26" s="6"/>
    </row>
    <row r="27" ht="14.25" customHeight="1">
      <c r="A27" s="6"/>
      <c r="B27" s="84" t="s">
        <v>71</v>
      </c>
      <c r="C27" s="85">
        <f>(E21)</f>
        <v>50</v>
      </c>
      <c r="D27" s="85">
        <f>C27</f>
        <v>50</v>
      </c>
      <c r="E27" s="20"/>
      <c r="F27" s="20">
        <v>15.0</v>
      </c>
      <c r="G27" s="6"/>
      <c r="H27" s="20">
        <v>200.0</v>
      </c>
      <c r="I27" s="20">
        <v>2.0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4.25" customHeight="1">
      <c r="A28" s="6"/>
      <c r="B28" s="84" t="s">
        <v>72</v>
      </c>
      <c r="C28" s="85">
        <f t="shared" ref="C28:D28" si="13">(-C27-C26)</f>
        <v>-762.96</v>
      </c>
      <c r="D28" s="85">
        <f t="shared" si="13"/>
        <v>-982.96</v>
      </c>
      <c r="E28" s="20"/>
      <c r="F28" s="20"/>
      <c r="G28" s="6"/>
      <c r="H28" s="20">
        <v>100.0</v>
      </c>
      <c r="I28" s="20">
        <v>1.0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4.25" customHeight="1">
      <c r="A29" s="6"/>
      <c r="B29" s="84"/>
      <c r="C29" s="85"/>
      <c r="D29" s="85"/>
      <c r="E29" s="20"/>
      <c r="F29" s="20"/>
      <c r="G29" s="6"/>
      <c r="H29" s="20">
        <v>265.0</v>
      </c>
      <c r="I29" s="20">
        <v>1.0</v>
      </c>
      <c r="J29" s="6">
        <v>11.0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4.25" customHeight="1">
      <c r="A30" s="6"/>
      <c r="B30" s="89" t="s">
        <v>73</v>
      </c>
      <c r="C30" s="85">
        <f>(C5+C11)</f>
        <v>21.81</v>
      </c>
      <c r="D30" s="85">
        <f t="shared" ref="D30:D31" si="14">C30</f>
        <v>21.81</v>
      </c>
      <c r="E30" s="20"/>
      <c r="F30" s="20"/>
      <c r="G30" s="6"/>
      <c r="H30" s="20">
        <v>300.0</v>
      </c>
      <c r="I30" s="20">
        <v>3.0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4.25" customHeight="1">
      <c r="A31" s="6"/>
      <c r="B31" s="89" t="s">
        <v>74</v>
      </c>
      <c r="C31" s="85">
        <f>C17*(88/120)+(8*C18)*(32/120)</f>
        <v>126.4</v>
      </c>
      <c r="D31" s="85">
        <f t="shared" si="14"/>
        <v>126.4</v>
      </c>
      <c r="E31" s="20"/>
      <c r="F31" s="20"/>
      <c r="G31" s="6"/>
      <c r="H31" s="20">
        <v>30.0</v>
      </c>
      <c r="I31" s="20"/>
      <c r="J31" s="6">
        <v>2.0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4.25" customHeight="1">
      <c r="A32" s="6"/>
      <c r="B32" s="90" t="s">
        <v>75</v>
      </c>
      <c r="C32" s="85">
        <f t="shared" ref="C32:D32" si="15">(C31-C30)</f>
        <v>104.59</v>
      </c>
      <c r="D32" s="85">
        <f t="shared" si="15"/>
        <v>104.59</v>
      </c>
      <c r="E32" s="20"/>
      <c r="F32" s="20"/>
      <c r="G32" s="6"/>
      <c r="H32" s="20">
        <v>90.0</v>
      </c>
      <c r="I32" s="20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4.25" customHeight="1">
      <c r="A33" s="6"/>
      <c r="B33" s="90" t="s">
        <v>76</v>
      </c>
      <c r="C33" s="85">
        <f t="shared" ref="C33:D33" si="16">(C32/8)</f>
        <v>13.07375</v>
      </c>
      <c r="D33" s="85">
        <f t="shared" si="16"/>
        <v>13.07375</v>
      </c>
      <c r="E33" s="20"/>
      <c r="F33" s="20"/>
      <c r="G33" s="6"/>
      <c r="H33" s="20">
        <f>SUM(H25:H32)</f>
        <v>1600</v>
      </c>
      <c r="I33" s="20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4.25" customHeight="1">
      <c r="A34" s="6"/>
      <c r="B34" s="91"/>
      <c r="C34" s="85"/>
      <c r="D34" s="85"/>
      <c r="E34" s="20"/>
      <c r="F34" s="20"/>
      <c r="G34" s="6"/>
      <c r="H34" s="20"/>
      <c r="I34" s="20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4.25" customHeight="1">
      <c r="A35" s="6"/>
      <c r="B35" s="92" t="s">
        <v>77</v>
      </c>
      <c r="C35" s="93">
        <f t="shared" ref="C35:D35" si="17">ROUNDUP(-C28/C33)</f>
        <v>59</v>
      </c>
      <c r="D35" s="93">
        <f t="shared" si="17"/>
        <v>76</v>
      </c>
      <c r="E35" s="20"/>
      <c r="F35" s="20"/>
      <c r="G35" s="6"/>
      <c r="H35" s="20"/>
      <c r="I35" s="20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4.25" customHeight="1">
      <c r="A36" s="6"/>
      <c r="B36" s="94" t="s">
        <v>78</v>
      </c>
      <c r="C36" s="20" t="s">
        <v>79</v>
      </c>
      <c r="D36" s="6" t="s">
        <v>79</v>
      </c>
      <c r="E36" s="20"/>
      <c r="F36" s="20"/>
      <c r="G36" s="6"/>
      <c r="H36" s="20"/>
      <c r="I36" s="20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4.25" customHeight="1">
      <c r="A37" s="6" t="s">
        <v>0</v>
      </c>
      <c r="B37" s="95">
        <v>124.0</v>
      </c>
      <c r="C37" s="20">
        <f t="shared" ref="C37:C39" si="18">$C$33*$B37+$C$28</f>
        <v>858.185</v>
      </c>
      <c r="D37" s="20">
        <f t="shared" ref="D37:D39" si="19">$D$33*$B37+$D$28</f>
        <v>638.185</v>
      </c>
      <c r="E37" s="20"/>
      <c r="F37" s="20"/>
      <c r="G37" s="6"/>
      <c r="H37" s="20"/>
      <c r="I37" s="20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4.25" customHeight="1">
      <c r="A38" s="6"/>
      <c r="B38" s="95">
        <v>150.0</v>
      </c>
      <c r="C38" s="20">
        <f t="shared" si="18"/>
        <v>1198.1025</v>
      </c>
      <c r="D38" s="20">
        <f t="shared" si="19"/>
        <v>978.1025</v>
      </c>
      <c r="E38" s="20"/>
      <c r="F38" s="20"/>
      <c r="G38" s="6"/>
      <c r="H38" s="20"/>
      <c r="I38" s="20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4.25" customHeight="1">
      <c r="A39" s="6"/>
      <c r="B39" s="94">
        <f>124+49</f>
        <v>173</v>
      </c>
      <c r="C39" s="20">
        <f t="shared" si="18"/>
        <v>1498.79875</v>
      </c>
      <c r="D39" s="20">
        <f t="shared" si="19"/>
        <v>1278.79875</v>
      </c>
      <c r="E39" s="20"/>
      <c r="F39" s="20"/>
      <c r="G39" s="6"/>
      <c r="H39" s="20"/>
      <c r="I39" s="20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4.25" customHeight="1">
      <c r="A40" s="6"/>
      <c r="B40" s="94"/>
      <c r="C40" s="20"/>
      <c r="D40" s="6"/>
      <c r="E40" s="20"/>
      <c r="F40" s="20"/>
      <c r="G40" s="6"/>
      <c r="H40" s="20"/>
      <c r="I40" s="20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4.25" customHeight="1">
      <c r="A41" s="6"/>
      <c r="B41" s="94"/>
      <c r="C41" s="20"/>
      <c r="D41" s="6"/>
      <c r="E41" s="20"/>
      <c r="F41" s="20"/>
      <c r="G41" s="6"/>
      <c r="H41" s="20"/>
      <c r="I41" s="20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4.25" customHeight="1">
      <c r="A42" s="6"/>
      <c r="B42" s="94"/>
      <c r="C42" s="20"/>
      <c r="D42" s="6"/>
      <c r="E42" s="20"/>
      <c r="F42" s="20"/>
      <c r="G42" s="6"/>
      <c r="H42" s="20"/>
      <c r="I42" s="20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4.25" customHeight="1">
      <c r="A43" s="6"/>
      <c r="B43" s="94"/>
      <c r="C43" s="20"/>
      <c r="D43" s="6"/>
      <c r="E43" s="20"/>
      <c r="F43" s="20"/>
      <c r="G43" s="6"/>
      <c r="H43" s="20"/>
      <c r="I43" s="20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4.25" customHeight="1">
      <c r="A44" s="6"/>
      <c r="B44" s="94"/>
      <c r="C44" s="20"/>
      <c r="D44" s="6"/>
      <c r="E44" s="20"/>
      <c r="F44" s="20"/>
      <c r="G44" s="6"/>
      <c r="H44" s="20"/>
      <c r="I44" s="20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4.25" customHeight="1">
      <c r="A45" s="6"/>
      <c r="B45" s="94"/>
      <c r="C45" s="20"/>
      <c r="D45" s="6"/>
      <c r="E45" s="20"/>
      <c r="F45" s="20"/>
      <c r="G45" s="6"/>
      <c r="H45" s="20"/>
      <c r="I45" s="20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4.25" customHeight="1">
      <c r="A46" s="6"/>
      <c r="B46" s="94"/>
      <c r="C46" s="20"/>
      <c r="D46" s="6"/>
      <c r="E46" s="20"/>
      <c r="F46" s="20"/>
      <c r="G46" s="6"/>
      <c r="H46" s="20"/>
      <c r="I46" s="20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4.25" customHeight="1">
      <c r="A47" s="6"/>
      <c r="B47" s="94"/>
      <c r="C47" s="20"/>
      <c r="D47" s="6"/>
      <c r="E47" s="20"/>
      <c r="F47" s="20"/>
      <c r="G47" s="6"/>
      <c r="H47" s="20"/>
      <c r="I47" s="20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4.25" customHeight="1">
      <c r="A48" s="6"/>
      <c r="B48" s="94"/>
      <c r="C48" s="20"/>
      <c r="D48" s="6"/>
      <c r="E48" s="20"/>
      <c r="F48" s="20"/>
      <c r="G48" s="6"/>
      <c r="H48" s="20"/>
      <c r="I48" s="20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4.25" customHeight="1">
      <c r="A49" s="6"/>
      <c r="B49" s="94"/>
      <c r="C49" s="20"/>
      <c r="D49" s="6"/>
      <c r="E49" s="20"/>
      <c r="F49" s="20"/>
      <c r="G49" s="6"/>
      <c r="H49" s="20"/>
      <c r="I49" s="20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4.25" customHeight="1">
      <c r="A50" s="6"/>
      <c r="B50" s="94"/>
      <c r="C50" s="20"/>
      <c r="D50" s="6"/>
      <c r="E50" s="20"/>
      <c r="F50" s="20"/>
      <c r="G50" s="6"/>
      <c r="H50" s="20"/>
      <c r="I50" s="20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4.25" customHeight="1">
      <c r="A51" s="6"/>
      <c r="B51" s="94"/>
      <c r="C51" s="20"/>
      <c r="D51" s="6"/>
      <c r="E51" s="20"/>
      <c r="F51" s="20"/>
      <c r="G51" s="6"/>
      <c r="H51" s="20"/>
      <c r="I51" s="20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4.25" customHeight="1">
      <c r="A52" s="6"/>
      <c r="B52" s="94"/>
      <c r="C52" s="20"/>
      <c r="D52" s="6"/>
      <c r="E52" s="20"/>
      <c r="F52" s="20"/>
      <c r="G52" s="6"/>
      <c r="H52" s="20"/>
      <c r="I52" s="20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4.25" customHeight="1">
      <c r="A53" s="6"/>
      <c r="B53" s="94"/>
      <c r="C53" s="20"/>
      <c r="D53" s="6"/>
      <c r="E53" s="20"/>
      <c r="F53" s="20"/>
      <c r="G53" s="6"/>
      <c r="H53" s="20"/>
      <c r="I53" s="20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4.25" customHeight="1">
      <c r="A54" s="6"/>
      <c r="B54" s="94"/>
      <c r="C54" s="20"/>
      <c r="D54" s="6"/>
      <c r="E54" s="20"/>
      <c r="F54" s="20"/>
      <c r="G54" s="6"/>
      <c r="H54" s="20"/>
      <c r="I54" s="20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4.25" customHeight="1">
      <c r="A55" s="6"/>
      <c r="B55" s="94"/>
      <c r="C55" s="20"/>
      <c r="D55" s="6"/>
      <c r="E55" s="20"/>
      <c r="F55" s="20"/>
      <c r="G55" s="6"/>
      <c r="H55" s="20"/>
      <c r="I55" s="20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4.25" customHeight="1">
      <c r="A56" s="6"/>
      <c r="B56" s="94"/>
      <c r="C56" s="20"/>
      <c r="D56" s="6"/>
      <c r="E56" s="20"/>
      <c r="F56" s="20"/>
      <c r="G56" s="6"/>
      <c r="H56" s="20"/>
      <c r="I56" s="20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4.25" customHeight="1">
      <c r="A57" s="6"/>
      <c r="B57" s="94"/>
      <c r="C57" s="20"/>
      <c r="D57" s="6"/>
      <c r="E57" s="20"/>
      <c r="F57" s="20"/>
      <c r="G57" s="6"/>
      <c r="H57" s="20"/>
      <c r="I57" s="20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4.25" customHeight="1">
      <c r="A58" s="6"/>
      <c r="B58" s="94"/>
      <c r="C58" s="20"/>
      <c r="D58" s="6"/>
      <c r="E58" s="20"/>
      <c r="F58" s="20"/>
      <c r="G58" s="6"/>
      <c r="H58" s="20"/>
      <c r="I58" s="20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4.25" customHeight="1">
      <c r="A59" s="6"/>
      <c r="B59" s="94"/>
      <c r="C59" s="20"/>
      <c r="D59" s="6"/>
      <c r="E59" s="20"/>
      <c r="F59" s="20"/>
      <c r="G59" s="6"/>
      <c r="H59" s="20"/>
      <c r="I59" s="20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4.25" customHeight="1">
      <c r="A60" s="6"/>
      <c r="B60" s="94"/>
      <c r="C60" s="20"/>
      <c r="D60" s="6"/>
      <c r="E60" s="20"/>
      <c r="F60" s="20"/>
      <c r="G60" s="6"/>
      <c r="H60" s="20"/>
      <c r="I60" s="20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4.25" customHeight="1">
      <c r="A61" s="6"/>
      <c r="B61" s="94"/>
      <c r="C61" s="20"/>
      <c r="D61" s="6"/>
      <c r="E61" s="20"/>
      <c r="F61" s="20"/>
      <c r="G61" s="6"/>
      <c r="H61" s="20"/>
      <c r="I61" s="20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4.25" customHeight="1">
      <c r="A62" s="6"/>
      <c r="B62" s="94"/>
      <c r="C62" s="20"/>
      <c r="D62" s="6"/>
      <c r="E62" s="20"/>
      <c r="F62" s="20"/>
      <c r="G62" s="6"/>
      <c r="H62" s="20"/>
      <c r="I62" s="20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4.25" customHeight="1">
      <c r="A63" s="6"/>
      <c r="B63" s="94"/>
      <c r="C63" s="20"/>
      <c r="D63" s="6"/>
      <c r="E63" s="20"/>
      <c r="F63" s="20"/>
      <c r="G63" s="6"/>
      <c r="H63" s="20"/>
      <c r="I63" s="20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4.25" customHeight="1">
      <c r="A64" s="6"/>
      <c r="B64" s="94"/>
      <c r="C64" s="20"/>
      <c r="D64" s="6"/>
      <c r="E64" s="20"/>
      <c r="F64" s="20"/>
      <c r="G64" s="6"/>
      <c r="H64" s="20"/>
      <c r="I64" s="20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4.25" customHeight="1">
      <c r="A65" s="6"/>
      <c r="B65" s="94"/>
      <c r="C65" s="20"/>
      <c r="D65" s="6"/>
      <c r="E65" s="20"/>
      <c r="F65" s="20"/>
      <c r="G65" s="6"/>
      <c r="H65" s="20"/>
      <c r="I65" s="20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4.25" customHeight="1">
      <c r="A66" s="6"/>
      <c r="B66" s="94"/>
      <c r="C66" s="20"/>
      <c r="D66" s="6"/>
      <c r="E66" s="20"/>
      <c r="F66" s="20"/>
      <c r="G66" s="6"/>
      <c r="H66" s="20"/>
      <c r="I66" s="20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4.25" customHeight="1">
      <c r="A67" s="6"/>
      <c r="B67" s="94"/>
      <c r="C67" s="20"/>
      <c r="D67" s="6"/>
      <c r="E67" s="20"/>
      <c r="F67" s="20"/>
      <c r="G67" s="6"/>
      <c r="H67" s="20"/>
      <c r="I67" s="20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4.25" customHeight="1">
      <c r="A68" s="6"/>
      <c r="B68" s="94"/>
      <c r="C68" s="20"/>
      <c r="D68" s="6"/>
      <c r="E68" s="20"/>
      <c r="F68" s="20"/>
      <c r="G68" s="6"/>
      <c r="H68" s="20"/>
      <c r="I68" s="20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4.25" customHeight="1">
      <c r="A69" s="6"/>
      <c r="B69" s="94"/>
      <c r="C69" s="20"/>
      <c r="D69" s="6"/>
      <c r="E69" s="20"/>
      <c r="F69" s="20"/>
      <c r="G69" s="6"/>
      <c r="H69" s="20"/>
      <c r="I69" s="20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4.25" customHeight="1">
      <c r="A70" s="6"/>
      <c r="B70" s="94"/>
      <c r="C70" s="20"/>
      <c r="D70" s="6"/>
      <c r="E70" s="20"/>
      <c r="F70" s="20"/>
      <c r="G70" s="6"/>
      <c r="H70" s="20"/>
      <c r="I70" s="20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4.25" customHeight="1">
      <c r="A71" s="6"/>
      <c r="B71" s="94"/>
      <c r="C71" s="20"/>
      <c r="D71" s="6"/>
      <c r="E71" s="20"/>
      <c r="F71" s="20"/>
      <c r="G71" s="6"/>
      <c r="H71" s="20"/>
      <c r="I71" s="20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4.25" customHeight="1">
      <c r="A72" s="6"/>
      <c r="B72" s="94"/>
      <c r="C72" s="20"/>
      <c r="D72" s="6"/>
      <c r="E72" s="20"/>
      <c r="F72" s="20"/>
      <c r="G72" s="6"/>
      <c r="H72" s="20"/>
      <c r="I72" s="20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4.25" customHeight="1">
      <c r="A73" s="6"/>
      <c r="B73" s="94"/>
      <c r="C73" s="20"/>
      <c r="D73" s="6"/>
      <c r="E73" s="20"/>
      <c r="F73" s="20"/>
      <c r="G73" s="6"/>
      <c r="H73" s="20"/>
      <c r="I73" s="20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4.25" customHeight="1">
      <c r="A74" s="6"/>
      <c r="B74" s="94"/>
      <c r="C74" s="20"/>
      <c r="D74" s="6"/>
      <c r="E74" s="20"/>
      <c r="F74" s="20"/>
      <c r="G74" s="6"/>
      <c r="H74" s="20"/>
      <c r="I74" s="20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4.25" customHeight="1">
      <c r="A75" s="6"/>
      <c r="B75" s="94"/>
      <c r="C75" s="20"/>
      <c r="D75" s="6"/>
      <c r="E75" s="20"/>
      <c r="F75" s="20"/>
      <c r="G75" s="6"/>
      <c r="H75" s="20"/>
      <c r="I75" s="20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4.25" customHeight="1">
      <c r="A76" s="6"/>
      <c r="B76" s="94"/>
      <c r="C76" s="20"/>
      <c r="D76" s="6"/>
      <c r="E76" s="20"/>
      <c r="F76" s="20"/>
      <c r="G76" s="6"/>
      <c r="H76" s="20"/>
      <c r="I76" s="20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4.25" customHeight="1">
      <c r="A77" s="6"/>
      <c r="B77" s="94"/>
      <c r="C77" s="20"/>
      <c r="D77" s="6"/>
      <c r="E77" s="20"/>
      <c r="F77" s="20"/>
      <c r="G77" s="6"/>
      <c r="H77" s="20"/>
      <c r="I77" s="20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4.25" customHeight="1">
      <c r="A78" s="6"/>
      <c r="B78" s="94"/>
      <c r="C78" s="20"/>
      <c r="D78" s="6"/>
      <c r="E78" s="20"/>
      <c r="F78" s="20"/>
      <c r="G78" s="6"/>
      <c r="H78" s="20"/>
      <c r="I78" s="20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4.25" customHeight="1">
      <c r="A79" s="6"/>
      <c r="B79" s="94"/>
      <c r="C79" s="20"/>
      <c r="D79" s="6"/>
      <c r="E79" s="20"/>
      <c r="F79" s="20"/>
      <c r="G79" s="6"/>
      <c r="H79" s="20"/>
      <c r="I79" s="20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4.25" customHeight="1">
      <c r="A80" s="6"/>
      <c r="B80" s="94"/>
      <c r="C80" s="20"/>
      <c r="D80" s="6"/>
      <c r="E80" s="20"/>
      <c r="F80" s="20"/>
      <c r="G80" s="6"/>
      <c r="H80" s="20"/>
      <c r="I80" s="20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4.25" customHeight="1">
      <c r="A81" s="6"/>
      <c r="B81" s="94"/>
      <c r="C81" s="20"/>
      <c r="D81" s="6"/>
      <c r="E81" s="20"/>
      <c r="F81" s="20"/>
      <c r="G81" s="6"/>
      <c r="H81" s="20"/>
      <c r="I81" s="20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4.25" customHeight="1">
      <c r="A82" s="6"/>
      <c r="B82" s="94"/>
      <c r="C82" s="20"/>
      <c r="D82" s="6"/>
      <c r="E82" s="20"/>
      <c r="F82" s="20"/>
      <c r="G82" s="6"/>
      <c r="H82" s="20"/>
      <c r="I82" s="20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4.25" customHeight="1">
      <c r="A83" s="6"/>
      <c r="B83" s="94"/>
      <c r="C83" s="20"/>
      <c r="D83" s="6"/>
      <c r="E83" s="20"/>
      <c r="F83" s="20"/>
      <c r="G83" s="6"/>
      <c r="H83" s="20"/>
      <c r="I83" s="20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4.25" customHeight="1">
      <c r="A84" s="6"/>
      <c r="B84" s="94"/>
      <c r="C84" s="20"/>
      <c r="D84" s="6"/>
      <c r="E84" s="20"/>
      <c r="F84" s="20"/>
      <c r="G84" s="6"/>
      <c r="H84" s="20"/>
      <c r="I84" s="20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4.25" customHeight="1">
      <c r="A85" s="6"/>
      <c r="B85" s="94"/>
      <c r="C85" s="20"/>
      <c r="D85" s="6"/>
      <c r="E85" s="20"/>
      <c r="F85" s="20"/>
      <c r="G85" s="6"/>
      <c r="H85" s="20"/>
      <c r="I85" s="20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4.25" customHeight="1">
      <c r="A86" s="6"/>
      <c r="B86" s="94"/>
      <c r="C86" s="20"/>
      <c r="D86" s="6"/>
      <c r="E86" s="20"/>
      <c r="F86" s="20"/>
      <c r="G86" s="6"/>
      <c r="H86" s="20"/>
      <c r="I86" s="20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4.25" customHeight="1">
      <c r="A87" s="6"/>
      <c r="B87" s="94"/>
      <c r="C87" s="20"/>
      <c r="D87" s="6"/>
      <c r="E87" s="20"/>
      <c r="F87" s="20"/>
      <c r="G87" s="6"/>
      <c r="H87" s="20"/>
      <c r="I87" s="20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4.25" customHeight="1">
      <c r="A88" s="6"/>
      <c r="B88" s="94"/>
      <c r="C88" s="20"/>
      <c r="D88" s="6"/>
      <c r="E88" s="20"/>
      <c r="F88" s="20"/>
      <c r="G88" s="6"/>
      <c r="H88" s="20"/>
      <c r="I88" s="20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4.25" customHeight="1">
      <c r="A89" s="6"/>
      <c r="B89" s="94"/>
      <c r="C89" s="20"/>
      <c r="D89" s="6"/>
      <c r="E89" s="20"/>
      <c r="F89" s="20"/>
      <c r="G89" s="6"/>
      <c r="H89" s="20"/>
      <c r="I89" s="20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4.25" customHeight="1">
      <c r="A90" s="6"/>
      <c r="B90" s="94"/>
      <c r="C90" s="20"/>
      <c r="D90" s="6"/>
      <c r="E90" s="20"/>
      <c r="F90" s="20"/>
      <c r="G90" s="6"/>
      <c r="H90" s="20"/>
      <c r="I90" s="20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4.25" customHeight="1">
      <c r="A91" s="6"/>
      <c r="B91" s="94"/>
      <c r="C91" s="20"/>
      <c r="D91" s="6"/>
      <c r="E91" s="20"/>
      <c r="F91" s="20"/>
      <c r="G91" s="6"/>
      <c r="H91" s="20"/>
      <c r="I91" s="20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4.25" customHeight="1">
      <c r="A92" s="6"/>
      <c r="B92" s="94"/>
      <c r="C92" s="20"/>
      <c r="D92" s="6"/>
      <c r="E92" s="20"/>
      <c r="F92" s="20"/>
      <c r="G92" s="6"/>
      <c r="H92" s="20"/>
      <c r="I92" s="20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4.25" customHeight="1">
      <c r="A93" s="6"/>
      <c r="B93" s="94"/>
      <c r="C93" s="20"/>
      <c r="D93" s="6"/>
      <c r="E93" s="20"/>
      <c r="F93" s="20"/>
      <c r="G93" s="6"/>
      <c r="H93" s="20"/>
      <c r="I93" s="20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4.25" customHeight="1">
      <c r="A94" s="6"/>
      <c r="B94" s="94"/>
      <c r="C94" s="20"/>
      <c r="D94" s="6"/>
      <c r="E94" s="20"/>
      <c r="F94" s="20"/>
      <c r="G94" s="6"/>
      <c r="H94" s="20"/>
      <c r="I94" s="20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4.25" customHeight="1">
      <c r="A95" s="6"/>
      <c r="B95" s="94"/>
      <c r="C95" s="20"/>
      <c r="D95" s="6"/>
      <c r="E95" s="20"/>
      <c r="F95" s="20"/>
      <c r="G95" s="6"/>
      <c r="H95" s="20"/>
      <c r="I95" s="20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4.25" customHeight="1">
      <c r="A96" s="6"/>
      <c r="B96" s="94"/>
      <c r="C96" s="20"/>
      <c r="D96" s="6"/>
      <c r="E96" s="20"/>
      <c r="F96" s="20"/>
      <c r="G96" s="6"/>
      <c r="H96" s="20"/>
      <c r="I96" s="20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4.25" customHeight="1">
      <c r="A97" s="6"/>
      <c r="B97" s="94"/>
      <c r="C97" s="20"/>
      <c r="D97" s="6"/>
      <c r="E97" s="20"/>
      <c r="F97" s="20"/>
      <c r="G97" s="6"/>
      <c r="H97" s="20"/>
      <c r="I97" s="20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4.25" customHeight="1">
      <c r="A98" s="6"/>
      <c r="B98" s="94"/>
      <c r="C98" s="20"/>
      <c r="D98" s="6"/>
      <c r="E98" s="20"/>
      <c r="F98" s="20"/>
      <c r="G98" s="6"/>
      <c r="H98" s="20"/>
      <c r="I98" s="20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4.25" customHeight="1">
      <c r="A99" s="6"/>
      <c r="B99" s="94"/>
      <c r="C99" s="20"/>
      <c r="D99" s="6"/>
      <c r="E99" s="20"/>
      <c r="F99" s="20"/>
      <c r="G99" s="6"/>
      <c r="H99" s="20"/>
      <c r="I99" s="20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4.25" customHeight="1">
      <c r="A100" s="6"/>
      <c r="B100" s="94"/>
      <c r="C100" s="20"/>
      <c r="D100" s="6"/>
      <c r="E100" s="20"/>
      <c r="F100" s="20"/>
      <c r="G100" s="6"/>
      <c r="H100" s="20"/>
      <c r="I100" s="20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4.25" customHeight="1">
      <c r="A101" s="6"/>
      <c r="B101" s="94"/>
      <c r="C101" s="20"/>
      <c r="D101" s="6"/>
      <c r="E101" s="20"/>
      <c r="F101" s="20"/>
      <c r="G101" s="6"/>
      <c r="H101" s="20"/>
      <c r="I101" s="20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4.25" customHeight="1">
      <c r="A102" s="6"/>
      <c r="B102" s="94"/>
      <c r="C102" s="20"/>
      <c r="D102" s="6"/>
      <c r="E102" s="20"/>
      <c r="F102" s="20"/>
      <c r="G102" s="6"/>
      <c r="H102" s="20"/>
      <c r="I102" s="20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4.25" customHeight="1">
      <c r="A103" s="6"/>
      <c r="B103" s="94"/>
      <c r="C103" s="20"/>
      <c r="D103" s="6"/>
      <c r="E103" s="20"/>
      <c r="F103" s="20"/>
      <c r="G103" s="6"/>
      <c r="H103" s="20"/>
      <c r="I103" s="20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4.25" customHeight="1">
      <c r="A104" s="6"/>
      <c r="B104" s="94"/>
      <c r="C104" s="20"/>
      <c r="D104" s="6"/>
      <c r="E104" s="20"/>
      <c r="F104" s="20"/>
      <c r="G104" s="6"/>
      <c r="H104" s="20"/>
      <c r="I104" s="20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4.25" customHeight="1">
      <c r="A105" s="6"/>
      <c r="B105" s="94"/>
      <c r="C105" s="20"/>
      <c r="D105" s="6"/>
      <c r="E105" s="20"/>
      <c r="F105" s="20"/>
      <c r="G105" s="6"/>
      <c r="H105" s="20"/>
      <c r="I105" s="20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4.25" customHeight="1">
      <c r="A106" s="6"/>
      <c r="B106" s="94"/>
      <c r="C106" s="20"/>
      <c r="D106" s="6"/>
      <c r="E106" s="20"/>
      <c r="F106" s="20"/>
      <c r="G106" s="6"/>
      <c r="H106" s="20"/>
      <c r="I106" s="20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4.25" customHeight="1">
      <c r="A107" s="6"/>
      <c r="B107" s="94"/>
      <c r="C107" s="20"/>
      <c r="D107" s="6"/>
      <c r="E107" s="20"/>
      <c r="F107" s="20"/>
      <c r="G107" s="6"/>
      <c r="H107" s="20"/>
      <c r="I107" s="20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4.25" customHeight="1">
      <c r="A108" s="6"/>
      <c r="B108" s="94"/>
      <c r="C108" s="20"/>
      <c r="D108" s="6"/>
      <c r="E108" s="20"/>
      <c r="F108" s="20"/>
      <c r="G108" s="6"/>
      <c r="H108" s="20"/>
      <c r="I108" s="20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4.25" customHeight="1">
      <c r="A109" s="6"/>
      <c r="B109" s="94"/>
      <c r="C109" s="20"/>
      <c r="D109" s="6"/>
      <c r="E109" s="20"/>
      <c r="F109" s="20"/>
      <c r="G109" s="6"/>
      <c r="H109" s="20"/>
      <c r="I109" s="20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4.25" customHeight="1">
      <c r="A110" s="6"/>
      <c r="B110" s="94"/>
      <c r="C110" s="20"/>
      <c r="D110" s="6"/>
      <c r="E110" s="20"/>
      <c r="F110" s="20"/>
      <c r="G110" s="6"/>
      <c r="H110" s="20"/>
      <c r="I110" s="20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4.25" customHeight="1">
      <c r="A111" s="6"/>
      <c r="B111" s="94"/>
      <c r="C111" s="20"/>
      <c r="D111" s="6"/>
      <c r="E111" s="20"/>
      <c r="F111" s="20"/>
      <c r="G111" s="6"/>
      <c r="H111" s="20"/>
      <c r="I111" s="20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4.25" customHeight="1">
      <c r="A112" s="6"/>
      <c r="B112" s="94"/>
      <c r="C112" s="20"/>
      <c r="D112" s="6"/>
      <c r="E112" s="20"/>
      <c r="F112" s="20"/>
      <c r="G112" s="6"/>
      <c r="H112" s="20"/>
      <c r="I112" s="20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4.25" customHeight="1">
      <c r="A113" s="6"/>
      <c r="B113" s="94"/>
      <c r="C113" s="20"/>
      <c r="D113" s="6"/>
      <c r="E113" s="20"/>
      <c r="F113" s="20"/>
      <c r="G113" s="6"/>
      <c r="H113" s="20"/>
      <c r="I113" s="20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4.25" customHeight="1">
      <c r="A114" s="6"/>
      <c r="B114" s="94"/>
      <c r="C114" s="20"/>
      <c r="D114" s="6"/>
      <c r="E114" s="20"/>
      <c r="F114" s="20"/>
      <c r="G114" s="6"/>
      <c r="H114" s="20"/>
      <c r="I114" s="20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4.25" customHeight="1">
      <c r="A115" s="6"/>
      <c r="B115" s="94"/>
      <c r="C115" s="20"/>
      <c r="D115" s="6"/>
      <c r="E115" s="20"/>
      <c r="F115" s="20"/>
      <c r="G115" s="6"/>
      <c r="H115" s="20"/>
      <c r="I115" s="20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4.25" customHeight="1">
      <c r="A116" s="6"/>
      <c r="B116" s="94"/>
      <c r="C116" s="20"/>
      <c r="D116" s="6"/>
      <c r="E116" s="20"/>
      <c r="F116" s="20"/>
      <c r="G116" s="6"/>
      <c r="H116" s="20"/>
      <c r="I116" s="20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4.25" customHeight="1">
      <c r="A117" s="6"/>
      <c r="B117" s="94"/>
      <c r="C117" s="20"/>
      <c r="D117" s="6"/>
      <c r="E117" s="20"/>
      <c r="F117" s="20"/>
      <c r="G117" s="6"/>
      <c r="H117" s="20"/>
      <c r="I117" s="20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4.25" customHeight="1">
      <c r="A118" s="6"/>
      <c r="B118" s="94"/>
      <c r="C118" s="20"/>
      <c r="D118" s="6"/>
      <c r="E118" s="20"/>
      <c r="F118" s="20"/>
      <c r="G118" s="6"/>
      <c r="H118" s="20"/>
      <c r="I118" s="20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4.25" customHeight="1">
      <c r="A119" s="6"/>
      <c r="B119" s="94"/>
      <c r="C119" s="20"/>
      <c r="D119" s="6"/>
      <c r="E119" s="20"/>
      <c r="F119" s="20"/>
      <c r="G119" s="6"/>
      <c r="H119" s="20"/>
      <c r="I119" s="20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4.25" customHeight="1">
      <c r="A120" s="6"/>
      <c r="B120" s="94"/>
      <c r="C120" s="20"/>
      <c r="D120" s="6"/>
      <c r="E120" s="20"/>
      <c r="F120" s="20"/>
      <c r="G120" s="6"/>
      <c r="H120" s="20"/>
      <c r="I120" s="20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4.25" customHeight="1">
      <c r="A121" s="6"/>
      <c r="B121" s="94"/>
      <c r="C121" s="20"/>
      <c r="D121" s="6"/>
      <c r="E121" s="20"/>
      <c r="F121" s="20"/>
      <c r="G121" s="6"/>
      <c r="H121" s="20"/>
      <c r="I121" s="20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4.25" customHeight="1">
      <c r="A122" s="6"/>
      <c r="B122" s="94"/>
      <c r="C122" s="20"/>
      <c r="D122" s="6"/>
      <c r="E122" s="20"/>
      <c r="F122" s="20"/>
      <c r="G122" s="6"/>
      <c r="H122" s="20"/>
      <c r="I122" s="20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4.25" customHeight="1">
      <c r="A123" s="6"/>
      <c r="B123" s="94"/>
      <c r="C123" s="20"/>
      <c r="D123" s="6"/>
      <c r="E123" s="20"/>
      <c r="F123" s="20"/>
      <c r="G123" s="6"/>
      <c r="H123" s="20"/>
      <c r="I123" s="20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4.25" customHeight="1">
      <c r="A124" s="6"/>
      <c r="B124" s="94"/>
      <c r="C124" s="20"/>
      <c r="D124" s="6"/>
      <c r="E124" s="20"/>
      <c r="F124" s="20"/>
      <c r="G124" s="6"/>
      <c r="H124" s="20"/>
      <c r="I124" s="20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4.25" customHeight="1">
      <c r="A125" s="6"/>
      <c r="B125" s="94"/>
      <c r="C125" s="20"/>
      <c r="D125" s="6"/>
      <c r="E125" s="20"/>
      <c r="F125" s="20"/>
      <c r="G125" s="6"/>
      <c r="H125" s="20"/>
      <c r="I125" s="20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4.25" customHeight="1">
      <c r="A126" s="6"/>
      <c r="B126" s="94"/>
      <c r="C126" s="20"/>
      <c r="D126" s="6"/>
      <c r="E126" s="20"/>
      <c r="F126" s="20"/>
      <c r="G126" s="6"/>
      <c r="H126" s="20"/>
      <c r="I126" s="20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4.25" customHeight="1">
      <c r="A127" s="6"/>
      <c r="B127" s="94"/>
      <c r="C127" s="20"/>
      <c r="D127" s="6"/>
      <c r="E127" s="20"/>
      <c r="F127" s="20"/>
      <c r="G127" s="6"/>
      <c r="H127" s="20"/>
      <c r="I127" s="20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4.25" customHeight="1">
      <c r="A128" s="6"/>
      <c r="B128" s="94"/>
      <c r="C128" s="20"/>
      <c r="D128" s="6"/>
      <c r="E128" s="20"/>
      <c r="F128" s="20"/>
      <c r="G128" s="6"/>
      <c r="H128" s="20"/>
      <c r="I128" s="20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4.25" customHeight="1">
      <c r="A129" s="6"/>
      <c r="B129" s="94"/>
      <c r="C129" s="20"/>
      <c r="D129" s="6"/>
      <c r="E129" s="20"/>
      <c r="F129" s="20"/>
      <c r="G129" s="6"/>
      <c r="H129" s="20"/>
      <c r="I129" s="20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4.25" customHeight="1">
      <c r="A130" s="6"/>
      <c r="B130" s="94"/>
      <c r="C130" s="20"/>
      <c r="D130" s="6"/>
      <c r="E130" s="20"/>
      <c r="F130" s="20"/>
      <c r="G130" s="6"/>
      <c r="H130" s="20"/>
      <c r="I130" s="20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4.25" customHeight="1">
      <c r="A131" s="6"/>
      <c r="B131" s="94"/>
      <c r="C131" s="20"/>
      <c r="D131" s="6"/>
      <c r="E131" s="20"/>
      <c r="F131" s="20"/>
      <c r="G131" s="6"/>
      <c r="H131" s="20"/>
      <c r="I131" s="20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4.25" customHeight="1">
      <c r="A132" s="6"/>
      <c r="B132" s="94"/>
      <c r="C132" s="20"/>
      <c r="D132" s="6"/>
      <c r="E132" s="20"/>
      <c r="F132" s="20"/>
      <c r="G132" s="6"/>
      <c r="H132" s="20"/>
      <c r="I132" s="20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4.25" customHeight="1">
      <c r="A133" s="6"/>
      <c r="B133" s="94"/>
      <c r="C133" s="20"/>
      <c r="D133" s="6"/>
      <c r="E133" s="20"/>
      <c r="F133" s="20"/>
      <c r="G133" s="6"/>
      <c r="H133" s="20"/>
      <c r="I133" s="20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4.25" customHeight="1">
      <c r="A134" s="6"/>
      <c r="B134" s="94"/>
      <c r="C134" s="20"/>
      <c r="D134" s="6"/>
      <c r="E134" s="20"/>
      <c r="F134" s="20"/>
      <c r="G134" s="6"/>
      <c r="H134" s="20"/>
      <c r="I134" s="20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4.25" customHeight="1">
      <c r="A135" s="6"/>
      <c r="B135" s="94"/>
      <c r="C135" s="20"/>
      <c r="D135" s="6"/>
      <c r="E135" s="20"/>
      <c r="F135" s="20"/>
      <c r="G135" s="6"/>
      <c r="H135" s="20"/>
      <c r="I135" s="20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4.25" customHeight="1">
      <c r="A136" s="6"/>
      <c r="B136" s="94"/>
      <c r="C136" s="20"/>
      <c r="D136" s="6"/>
      <c r="E136" s="20"/>
      <c r="F136" s="20"/>
      <c r="G136" s="6"/>
      <c r="H136" s="20"/>
      <c r="I136" s="20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4.25" customHeight="1">
      <c r="A137" s="6"/>
      <c r="B137" s="94"/>
      <c r="C137" s="20"/>
      <c r="D137" s="6"/>
      <c r="E137" s="20"/>
      <c r="F137" s="20"/>
      <c r="G137" s="6"/>
      <c r="H137" s="20"/>
      <c r="I137" s="20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4.25" customHeight="1">
      <c r="A138" s="6"/>
      <c r="B138" s="94"/>
      <c r="C138" s="20"/>
      <c r="D138" s="6"/>
      <c r="E138" s="20"/>
      <c r="F138" s="20"/>
      <c r="G138" s="6"/>
      <c r="H138" s="20"/>
      <c r="I138" s="20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4.25" customHeight="1">
      <c r="A139" s="6"/>
      <c r="B139" s="94"/>
      <c r="C139" s="20"/>
      <c r="D139" s="6"/>
      <c r="E139" s="20"/>
      <c r="F139" s="20"/>
      <c r="G139" s="6"/>
      <c r="H139" s="20"/>
      <c r="I139" s="20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4.25" customHeight="1">
      <c r="A140" s="6"/>
      <c r="B140" s="94"/>
      <c r="C140" s="20"/>
      <c r="D140" s="6"/>
      <c r="E140" s="20"/>
      <c r="F140" s="20"/>
      <c r="G140" s="6"/>
      <c r="H140" s="20"/>
      <c r="I140" s="20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4.25" customHeight="1">
      <c r="A141" s="6"/>
      <c r="B141" s="94"/>
      <c r="C141" s="20"/>
      <c r="D141" s="6"/>
      <c r="E141" s="20"/>
      <c r="F141" s="20"/>
      <c r="G141" s="6"/>
      <c r="H141" s="20"/>
      <c r="I141" s="20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4.25" customHeight="1">
      <c r="A142" s="6"/>
      <c r="B142" s="94"/>
      <c r="C142" s="20"/>
      <c r="D142" s="6"/>
      <c r="E142" s="20"/>
      <c r="F142" s="20"/>
      <c r="G142" s="6"/>
      <c r="H142" s="20"/>
      <c r="I142" s="20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4.25" customHeight="1">
      <c r="A143" s="6"/>
      <c r="B143" s="94"/>
      <c r="C143" s="20"/>
      <c r="D143" s="6"/>
      <c r="E143" s="20"/>
      <c r="F143" s="20"/>
      <c r="G143" s="6"/>
      <c r="H143" s="20"/>
      <c r="I143" s="20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4.25" customHeight="1">
      <c r="A144" s="6"/>
      <c r="B144" s="94"/>
      <c r="C144" s="20"/>
      <c r="D144" s="6"/>
      <c r="E144" s="20"/>
      <c r="F144" s="20"/>
      <c r="G144" s="6"/>
      <c r="H144" s="20"/>
      <c r="I144" s="20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4.25" customHeight="1">
      <c r="A145" s="6"/>
      <c r="B145" s="94"/>
      <c r="C145" s="20"/>
      <c r="D145" s="6"/>
      <c r="E145" s="20"/>
      <c r="F145" s="20"/>
      <c r="G145" s="6"/>
      <c r="H145" s="20"/>
      <c r="I145" s="20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4.25" customHeight="1">
      <c r="A146" s="6"/>
      <c r="B146" s="94"/>
      <c r="C146" s="20"/>
      <c r="D146" s="6"/>
      <c r="E146" s="20"/>
      <c r="F146" s="20"/>
      <c r="G146" s="6"/>
      <c r="H146" s="20"/>
      <c r="I146" s="20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4.25" customHeight="1">
      <c r="A147" s="6"/>
      <c r="B147" s="94"/>
      <c r="C147" s="20"/>
      <c r="D147" s="6"/>
      <c r="E147" s="20"/>
      <c r="F147" s="20"/>
      <c r="G147" s="6"/>
      <c r="H147" s="20"/>
      <c r="I147" s="20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4.25" customHeight="1">
      <c r="A148" s="6"/>
      <c r="B148" s="94"/>
      <c r="C148" s="20"/>
      <c r="D148" s="6"/>
      <c r="E148" s="20"/>
      <c r="F148" s="20"/>
      <c r="G148" s="6"/>
      <c r="H148" s="20"/>
      <c r="I148" s="20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4.25" customHeight="1">
      <c r="A149" s="6"/>
      <c r="B149" s="94"/>
      <c r="C149" s="20"/>
      <c r="D149" s="6"/>
      <c r="E149" s="20"/>
      <c r="F149" s="20"/>
      <c r="G149" s="6"/>
      <c r="H149" s="20"/>
      <c r="I149" s="20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4.25" customHeight="1">
      <c r="A150" s="6"/>
      <c r="B150" s="94"/>
      <c r="C150" s="20"/>
      <c r="D150" s="6"/>
      <c r="E150" s="20"/>
      <c r="F150" s="20"/>
      <c r="G150" s="6"/>
      <c r="H150" s="20"/>
      <c r="I150" s="20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4.25" customHeight="1">
      <c r="A151" s="6"/>
      <c r="B151" s="94"/>
      <c r="C151" s="20"/>
      <c r="D151" s="6"/>
      <c r="E151" s="20"/>
      <c r="F151" s="20"/>
      <c r="G151" s="6"/>
      <c r="H151" s="20"/>
      <c r="I151" s="20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4.25" customHeight="1">
      <c r="A152" s="6"/>
      <c r="B152" s="94"/>
      <c r="C152" s="20"/>
      <c r="D152" s="6"/>
      <c r="E152" s="20"/>
      <c r="F152" s="20"/>
      <c r="G152" s="6"/>
      <c r="H152" s="20"/>
      <c r="I152" s="20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4.25" customHeight="1">
      <c r="A153" s="6"/>
      <c r="B153" s="94"/>
      <c r="C153" s="20"/>
      <c r="D153" s="6"/>
      <c r="E153" s="20"/>
      <c r="F153" s="20"/>
      <c r="G153" s="6"/>
      <c r="H153" s="20"/>
      <c r="I153" s="20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4.25" customHeight="1">
      <c r="A154" s="6"/>
      <c r="B154" s="94"/>
      <c r="C154" s="20"/>
      <c r="D154" s="6"/>
      <c r="E154" s="20"/>
      <c r="F154" s="20"/>
      <c r="G154" s="6"/>
      <c r="H154" s="20"/>
      <c r="I154" s="20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4.25" customHeight="1">
      <c r="A155" s="6"/>
      <c r="B155" s="94"/>
      <c r="C155" s="20"/>
      <c r="D155" s="6"/>
      <c r="E155" s="20"/>
      <c r="F155" s="20"/>
      <c r="G155" s="6"/>
      <c r="H155" s="20"/>
      <c r="I155" s="20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4.25" customHeight="1">
      <c r="A156" s="6"/>
      <c r="B156" s="94"/>
      <c r="C156" s="20"/>
      <c r="D156" s="6"/>
      <c r="E156" s="20"/>
      <c r="F156" s="20"/>
      <c r="G156" s="6"/>
      <c r="H156" s="20"/>
      <c r="I156" s="20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4.25" customHeight="1">
      <c r="A157" s="6"/>
      <c r="B157" s="94"/>
      <c r="C157" s="20"/>
      <c r="D157" s="6"/>
      <c r="E157" s="20"/>
      <c r="F157" s="20"/>
      <c r="G157" s="6"/>
      <c r="H157" s="20"/>
      <c r="I157" s="20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4.25" customHeight="1">
      <c r="A158" s="6"/>
      <c r="B158" s="94"/>
      <c r="C158" s="20"/>
      <c r="D158" s="6"/>
      <c r="E158" s="20"/>
      <c r="F158" s="20"/>
      <c r="G158" s="6"/>
      <c r="H158" s="20"/>
      <c r="I158" s="20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4.25" customHeight="1">
      <c r="A159" s="6"/>
      <c r="B159" s="94"/>
      <c r="C159" s="20"/>
      <c r="D159" s="6"/>
      <c r="E159" s="20"/>
      <c r="F159" s="20"/>
      <c r="G159" s="6"/>
      <c r="H159" s="20"/>
      <c r="I159" s="20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4.25" customHeight="1">
      <c r="A160" s="6"/>
      <c r="B160" s="94"/>
      <c r="C160" s="20"/>
      <c r="D160" s="6"/>
      <c r="E160" s="20"/>
      <c r="F160" s="20"/>
      <c r="G160" s="6"/>
      <c r="H160" s="20"/>
      <c r="I160" s="20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4.25" customHeight="1">
      <c r="A161" s="6"/>
      <c r="B161" s="94"/>
      <c r="C161" s="20"/>
      <c r="D161" s="6"/>
      <c r="E161" s="20"/>
      <c r="F161" s="20"/>
      <c r="G161" s="6"/>
      <c r="H161" s="20"/>
      <c r="I161" s="20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4.25" customHeight="1">
      <c r="A162" s="6"/>
      <c r="B162" s="94"/>
      <c r="C162" s="20"/>
      <c r="D162" s="6"/>
      <c r="E162" s="20"/>
      <c r="F162" s="20"/>
      <c r="G162" s="6"/>
      <c r="H162" s="20"/>
      <c r="I162" s="20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4.25" customHeight="1">
      <c r="A163" s="6"/>
      <c r="B163" s="94"/>
      <c r="C163" s="20"/>
      <c r="D163" s="6"/>
      <c r="E163" s="20"/>
      <c r="F163" s="20"/>
      <c r="G163" s="6"/>
      <c r="H163" s="20"/>
      <c r="I163" s="20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4.25" customHeight="1">
      <c r="A164" s="6"/>
      <c r="B164" s="94"/>
      <c r="C164" s="20"/>
      <c r="D164" s="6"/>
      <c r="E164" s="20"/>
      <c r="F164" s="20"/>
      <c r="G164" s="6"/>
      <c r="H164" s="20"/>
      <c r="I164" s="20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4.25" customHeight="1">
      <c r="A165" s="6"/>
      <c r="B165" s="94"/>
      <c r="C165" s="20"/>
      <c r="D165" s="6"/>
      <c r="E165" s="20"/>
      <c r="F165" s="20"/>
      <c r="G165" s="6"/>
      <c r="H165" s="20"/>
      <c r="I165" s="20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4.25" customHeight="1">
      <c r="A166" s="6"/>
      <c r="B166" s="94"/>
      <c r="C166" s="20"/>
      <c r="D166" s="6"/>
      <c r="E166" s="20"/>
      <c r="F166" s="20"/>
      <c r="G166" s="6"/>
      <c r="H166" s="20"/>
      <c r="I166" s="20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4.25" customHeight="1">
      <c r="A167" s="6"/>
      <c r="B167" s="94"/>
      <c r="C167" s="20"/>
      <c r="D167" s="6"/>
      <c r="E167" s="20"/>
      <c r="F167" s="20"/>
      <c r="G167" s="6"/>
      <c r="H167" s="20"/>
      <c r="I167" s="20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4.25" customHeight="1">
      <c r="A168" s="6"/>
      <c r="B168" s="94"/>
      <c r="C168" s="20"/>
      <c r="D168" s="6"/>
      <c r="E168" s="20"/>
      <c r="F168" s="20"/>
      <c r="G168" s="6"/>
      <c r="H168" s="20"/>
      <c r="I168" s="20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4.25" customHeight="1">
      <c r="A169" s="6"/>
      <c r="B169" s="94"/>
      <c r="C169" s="20"/>
      <c r="D169" s="6"/>
      <c r="E169" s="20"/>
      <c r="F169" s="20"/>
      <c r="G169" s="6"/>
      <c r="H169" s="20"/>
      <c r="I169" s="20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4.25" customHeight="1">
      <c r="A170" s="6"/>
      <c r="B170" s="94"/>
      <c r="C170" s="20"/>
      <c r="D170" s="6"/>
      <c r="E170" s="20"/>
      <c r="F170" s="20"/>
      <c r="G170" s="6"/>
      <c r="H170" s="20"/>
      <c r="I170" s="20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4.25" customHeight="1">
      <c r="A171" s="6"/>
      <c r="B171" s="94"/>
      <c r="C171" s="20"/>
      <c r="D171" s="6"/>
      <c r="E171" s="20"/>
      <c r="F171" s="20"/>
      <c r="G171" s="6"/>
      <c r="H171" s="20"/>
      <c r="I171" s="20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4.25" customHeight="1">
      <c r="A172" s="6"/>
      <c r="B172" s="94"/>
      <c r="C172" s="20"/>
      <c r="D172" s="6"/>
      <c r="E172" s="20"/>
      <c r="F172" s="20"/>
      <c r="G172" s="6"/>
      <c r="H172" s="20"/>
      <c r="I172" s="20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4.25" customHeight="1">
      <c r="A173" s="6"/>
      <c r="B173" s="94"/>
      <c r="C173" s="20"/>
      <c r="D173" s="6"/>
      <c r="E173" s="20"/>
      <c r="F173" s="20"/>
      <c r="G173" s="6"/>
      <c r="H173" s="20"/>
      <c r="I173" s="20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4.25" customHeight="1">
      <c r="A174" s="6"/>
      <c r="B174" s="94"/>
      <c r="C174" s="20"/>
      <c r="D174" s="6"/>
      <c r="E174" s="20"/>
      <c r="F174" s="20"/>
      <c r="G174" s="6"/>
      <c r="H174" s="20"/>
      <c r="I174" s="20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4.25" customHeight="1">
      <c r="A175" s="6"/>
      <c r="B175" s="94"/>
      <c r="C175" s="20"/>
      <c r="D175" s="6"/>
      <c r="E175" s="20"/>
      <c r="F175" s="20"/>
      <c r="G175" s="6"/>
      <c r="H175" s="20"/>
      <c r="I175" s="20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4.25" customHeight="1">
      <c r="A176" s="6"/>
      <c r="B176" s="94"/>
      <c r="C176" s="20"/>
      <c r="D176" s="6"/>
      <c r="E176" s="20"/>
      <c r="F176" s="20"/>
      <c r="G176" s="6"/>
      <c r="H176" s="20"/>
      <c r="I176" s="20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4.25" customHeight="1">
      <c r="A177" s="6"/>
      <c r="B177" s="94"/>
      <c r="C177" s="20"/>
      <c r="D177" s="6"/>
      <c r="E177" s="20"/>
      <c r="F177" s="20"/>
      <c r="G177" s="6"/>
      <c r="H177" s="20"/>
      <c r="I177" s="20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4.25" customHeight="1">
      <c r="A178" s="6"/>
      <c r="B178" s="94"/>
      <c r="C178" s="20"/>
      <c r="D178" s="6"/>
      <c r="E178" s="20"/>
      <c r="F178" s="20"/>
      <c r="G178" s="6"/>
      <c r="H178" s="20"/>
      <c r="I178" s="20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4.25" customHeight="1">
      <c r="A179" s="6"/>
      <c r="B179" s="94"/>
      <c r="C179" s="20"/>
      <c r="D179" s="6"/>
      <c r="E179" s="20"/>
      <c r="F179" s="20"/>
      <c r="G179" s="6"/>
      <c r="H179" s="20"/>
      <c r="I179" s="20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4.25" customHeight="1">
      <c r="A180" s="6"/>
      <c r="B180" s="94"/>
      <c r="C180" s="20"/>
      <c r="D180" s="6"/>
      <c r="E180" s="20"/>
      <c r="F180" s="20"/>
      <c r="G180" s="6"/>
      <c r="H180" s="20"/>
      <c r="I180" s="20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4.25" customHeight="1">
      <c r="A181" s="6"/>
      <c r="B181" s="94"/>
      <c r="C181" s="20"/>
      <c r="D181" s="6"/>
      <c r="E181" s="20"/>
      <c r="F181" s="20"/>
      <c r="G181" s="6"/>
      <c r="H181" s="20"/>
      <c r="I181" s="20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4.25" customHeight="1">
      <c r="A182" s="6"/>
      <c r="B182" s="94"/>
      <c r="C182" s="20"/>
      <c r="D182" s="6"/>
      <c r="E182" s="20"/>
      <c r="F182" s="20"/>
      <c r="G182" s="6"/>
      <c r="H182" s="20"/>
      <c r="I182" s="20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4.25" customHeight="1">
      <c r="A183" s="6"/>
      <c r="B183" s="94"/>
      <c r="C183" s="20"/>
      <c r="D183" s="6"/>
      <c r="E183" s="20"/>
      <c r="F183" s="20"/>
      <c r="G183" s="6"/>
      <c r="H183" s="20"/>
      <c r="I183" s="20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4.25" customHeight="1">
      <c r="A184" s="6"/>
      <c r="B184" s="94"/>
      <c r="C184" s="20"/>
      <c r="D184" s="6"/>
      <c r="E184" s="20"/>
      <c r="F184" s="20"/>
      <c r="G184" s="6"/>
      <c r="H184" s="20"/>
      <c r="I184" s="20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4.25" customHeight="1">
      <c r="A185" s="6"/>
      <c r="B185" s="94"/>
      <c r="C185" s="20"/>
      <c r="D185" s="6"/>
      <c r="E185" s="20"/>
      <c r="F185" s="20"/>
      <c r="G185" s="6"/>
      <c r="H185" s="20"/>
      <c r="I185" s="20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4.25" customHeight="1">
      <c r="A186" s="6"/>
      <c r="B186" s="94"/>
      <c r="C186" s="20"/>
      <c r="D186" s="6"/>
      <c r="E186" s="20"/>
      <c r="F186" s="20"/>
      <c r="G186" s="6"/>
      <c r="H186" s="20"/>
      <c r="I186" s="20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4.25" customHeight="1">
      <c r="A187" s="6"/>
      <c r="B187" s="94"/>
      <c r="C187" s="20"/>
      <c r="D187" s="6"/>
      <c r="E187" s="20"/>
      <c r="F187" s="20"/>
      <c r="G187" s="6"/>
      <c r="H187" s="20"/>
      <c r="I187" s="20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4.25" customHeight="1">
      <c r="A188" s="6"/>
      <c r="B188" s="94"/>
      <c r="C188" s="20"/>
      <c r="D188" s="6"/>
      <c r="E188" s="20"/>
      <c r="F188" s="20"/>
      <c r="G188" s="6"/>
      <c r="H188" s="20"/>
      <c r="I188" s="20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4.25" customHeight="1">
      <c r="A189" s="6"/>
      <c r="B189" s="94"/>
      <c r="C189" s="20"/>
      <c r="D189" s="6"/>
      <c r="E189" s="20"/>
      <c r="F189" s="20"/>
      <c r="G189" s="6"/>
      <c r="H189" s="20"/>
      <c r="I189" s="20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4.25" customHeight="1">
      <c r="A190" s="6"/>
      <c r="B190" s="94"/>
      <c r="C190" s="20"/>
      <c r="D190" s="6"/>
      <c r="E190" s="20"/>
      <c r="F190" s="20"/>
      <c r="G190" s="6"/>
      <c r="H190" s="20"/>
      <c r="I190" s="20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4.25" customHeight="1">
      <c r="A191" s="6"/>
      <c r="B191" s="94"/>
      <c r="C191" s="20"/>
      <c r="D191" s="6"/>
      <c r="E191" s="20"/>
      <c r="F191" s="20"/>
      <c r="G191" s="6"/>
      <c r="H191" s="20"/>
      <c r="I191" s="20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4.25" customHeight="1">
      <c r="A192" s="6"/>
      <c r="B192" s="94"/>
      <c r="C192" s="20"/>
      <c r="D192" s="6"/>
      <c r="E192" s="20"/>
      <c r="F192" s="20"/>
      <c r="G192" s="6"/>
      <c r="H192" s="20"/>
      <c r="I192" s="20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4.25" customHeight="1">
      <c r="A193" s="6"/>
      <c r="B193" s="94"/>
      <c r="C193" s="20"/>
      <c r="D193" s="6"/>
      <c r="E193" s="20"/>
      <c r="F193" s="20"/>
      <c r="G193" s="6"/>
      <c r="H193" s="20"/>
      <c r="I193" s="20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4.25" customHeight="1">
      <c r="A194" s="6"/>
      <c r="B194" s="94"/>
      <c r="C194" s="20"/>
      <c r="D194" s="6"/>
      <c r="E194" s="20"/>
      <c r="F194" s="20"/>
      <c r="G194" s="6"/>
      <c r="H194" s="20"/>
      <c r="I194" s="20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4.25" customHeight="1">
      <c r="A195" s="6"/>
      <c r="B195" s="94"/>
      <c r="C195" s="20"/>
      <c r="D195" s="6"/>
      <c r="E195" s="20"/>
      <c r="F195" s="20"/>
      <c r="G195" s="6"/>
      <c r="H195" s="20"/>
      <c r="I195" s="20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4.25" customHeight="1">
      <c r="A196" s="6"/>
      <c r="B196" s="94"/>
      <c r="C196" s="20"/>
      <c r="D196" s="6"/>
      <c r="E196" s="20"/>
      <c r="F196" s="20"/>
      <c r="G196" s="6"/>
      <c r="H196" s="20"/>
      <c r="I196" s="20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4.25" customHeight="1">
      <c r="A197" s="6"/>
      <c r="B197" s="94"/>
      <c r="C197" s="20"/>
      <c r="D197" s="6"/>
      <c r="E197" s="20"/>
      <c r="F197" s="20"/>
      <c r="G197" s="6"/>
      <c r="H197" s="20"/>
      <c r="I197" s="20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4.25" customHeight="1">
      <c r="A198" s="6"/>
      <c r="B198" s="94"/>
      <c r="C198" s="20"/>
      <c r="D198" s="6"/>
      <c r="E198" s="20"/>
      <c r="F198" s="20"/>
      <c r="G198" s="6"/>
      <c r="H198" s="20"/>
      <c r="I198" s="20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4.25" customHeight="1">
      <c r="A199" s="6"/>
      <c r="B199" s="94"/>
      <c r="C199" s="20"/>
      <c r="D199" s="6"/>
      <c r="E199" s="20"/>
      <c r="F199" s="20"/>
      <c r="G199" s="6"/>
      <c r="H199" s="20"/>
      <c r="I199" s="20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4.25" customHeight="1">
      <c r="A200" s="6"/>
      <c r="B200" s="94"/>
      <c r="C200" s="20"/>
      <c r="D200" s="6"/>
      <c r="E200" s="20"/>
      <c r="F200" s="20"/>
      <c r="G200" s="6"/>
      <c r="H200" s="20"/>
      <c r="I200" s="20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4.25" customHeight="1">
      <c r="A201" s="6"/>
      <c r="B201" s="94"/>
      <c r="C201" s="20"/>
      <c r="D201" s="6"/>
      <c r="E201" s="20"/>
      <c r="F201" s="20"/>
      <c r="G201" s="6"/>
      <c r="H201" s="20"/>
      <c r="I201" s="20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4.25" customHeight="1">
      <c r="A202" s="6"/>
      <c r="B202" s="94"/>
      <c r="C202" s="20"/>
      <c r="D202" s="6"/>
      <c r="E202" s="20"/>
      <c r="F202" s="20"/>
      <c r="G202" s="6"/>
      <c r="H202" s="20"/>
      <c r="I202" s="20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4.25" customHeight="1">
      <c r="A203" s="6"/>
      <c r="B203" s="94"/>
      <c r="C203" s="20"/>
      <c r="D203" s="6"/>
      <c r="E203" s="20"/>
      <c r="F203" s="20"/>
      <c r="G203" s="6"/>
      <c r="H203" s="20"/>
      <c r="I203" s="20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4.25" customHeight="1">
      <c r="A204" s="6"/>
      <c r="B204" s="94"/>
      <c r="C204" s="20"/>
      <c r="D204" s="6"/>
      <c r="E204" s="20"/>
      <c r="F204" s="20"/>
      <c r="G204" s="6"/>
      <c r="H204" s="20"/>
      <c r="I204" s="20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4.25" customHeight="1">
      <c r="A205" s="6"/>
      <c r="B205" s="94"/>
      <c r="C205" s="20"/>
      <c r="D205" s="6"/>
      <c r="E205" s="20"/>
      <c r="F205" s="20"/>
      <c r="G205" s="6"/>
      <c r="H205" s="20"/>
      <c r="I205" s="20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4.25" customHeight="1">
      <c r="A206" s="6"/>
      <c r="B206" s="94"/>
      <c r="C206" s="20"/>
      <c r="D206" s="6"/>
      <c r="E206" s="20"/>
      <c r="F206" s="20"/>
      <c r="G206" s="6"/>
      <c r="H206" s="20"/>
      <c r="I206" s="20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4.25" customHeight="1">
      <c r="A207" s="6"/>
      <c r="B207" s="94"/>
      <c r="C207" s="20"/>
      <c r="D207" s="6"/>
      <c r="E207" s="20"/>
      <c r="F207" s="20"/>
      <c r="G207" s="6"/>
      <c r="H207" s="20"/>
      <c r="I207" s="20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4.25" customHeight="1">
      <c r="A208" s="6"/>
      <c r="B208" s="94"/>
      <c r="C208" s="20"/>
      <c r="D208" s="6"/>
      <c r="E208" s="20"/>
      <c r="F208" s="20"/>
      <c r="G208" s="6"/>
      <c r="H208" s="20"/>
      <c r="I208" s="20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4.25" customHeight="1">
      <c r="A209" s="6"/>
      <c r="B209" s="94"/>
      <c r="C209" s="20"/>
      <c r="D209" s="6"/>
      <c r="E209" s="20"/>
      <c r="F209" s="20"/>
      <c r="G209" s="6"/>
      <c r="H209" s="20"/>
      <c r="I209" s="20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4.25" customHeight="1">
      <c r="A210" s="6"/>
      <c r="B210" s="94"/>
      <c r="C210" s="20"/>
      <c r="D210" s="6"/>
      <c r="E210" s="20"/>
      <c r="F210" s="20"/>
      <c r="G210" s="6"/>
      <c r="H210" s="20"/>
      <c r="I210" s="20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4.25" customHeight="1">
      <c r="A211" s="6"/>
      <c r="B211" s="94"/>
      <c r="C211" s="20"/>
      <c r="D211" s="6"/>
      <c r="E211" s="20"/>
      <c r="F211" s="20"/>
      <c r="G211" s="6"/>
      <c r="H211" s="20"/>
      <c r="I211" s="20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4.25" customHeight="1">
      <c r="A212" s="6"/>
      <c r="B212" s="94"/>
      <c r="C212" s="20"/>
      <c r="D212" s="6"/>
      <c r="E212" s="20"/>
      <c r="F212" s="20"/>
      <c r="G212" s="6"/>
      <c r="H212" s="20"/>
      <c r="I212" s="20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4.25" customHeight="1">
      <c r="A213" s="6"/>
      <c r="B213" s="94"/>
      <c r="C213" s="20"/>
      <c r="D213" s="6"/>
      <c r="E213" s="20"/>
      <c r="F213" s="20"/>
      <c r="G213" s="6"/>
      <c r="H213" s="20"/>
      <c r="I213" s="20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4.25" customHeight="1">
      <c r="A214" s="6"/>
      <c r="B214" s="94"/>
      <c r="C214" s="20"/>
      <c r="D214" s="6"/>
      <c r="E214" s="20"/>
      <c r="F214" s="20"/>
      <c r="G214" s="6"/>
      <c r="H214" s="20"/>
      <c r="I214" s="20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4.25" customHeight="1">
      <c r="A215" s="6"/>
      <c r="B215" s="94"/>
      <c r="C215" s="20"/>
      <c r="D215" s="6"/>
      <c r="E215" s="20"/>
      <c r="F215" s="20"/>
      <c r="G215" s="6"/>
      <c r="H215" s="20"/>
      <c r="I215" s="20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4.25" customHeight="1">
      <c r="A216" s="6"/>
      <c r="B216" s="94"/>
      <c r="C216" s="20"/>
      <c r="D216" s="6"/>
      <c r="E216" s="20"/>
      <c r="F216" s="20"/>
      <c r="G216" s="6"/>
      <c r="H216" s="20"/>
      <c r="I216" s="20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4.25" customHeight="1">
      <c r="A217" s="6"/>
      <c r="B217" s="94"/>
      <c r="C217" s="20"/>
      <c r="D217" s="6"/>
      <c r="E217" s="20"/>
      <c r="F217" s="20"/>
      <c r="G217" s="6"/>
      <c r="H217" s="20"/>
      <c r="I217" s="20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4.25" customHeight="1">
      <c r="A218" s="6"/>
      <c r="B218" s="94"/>
      <c r="C218" s="20"/>
      <c r="D218" s="6"/>
      <c r="E218" s="20"/>
      <c r="F218" s="20"/>
      <c r="G218" s="6"/>
      <c r="H218" s="20"/>
      <c r="I218" s="20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4.25" customHeight="1">
      <c r="A219" s="6"/>
      <c r="B219" s="94"/>
      <c r="C219" s="20"/>
      <c r="D219" s="6"/>
      <c r="E219" s="20"/>
      <c r="F219" s="20"/>
      <c r="G219" s="6"/>
      <c r="H219" s="20"/>
      <c r="I219" s="20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4.25" customHeight="1">
      <c r="A220" s="6"/>
      <c r="B220" s="94"/>
      <c r="C220" s="20"/>
      <c r="D220" s="6"/>
      <c r="E220" s="20"/>
      <c r="F220" s="20"/>
      <c r="G220" s="6"/>
      <c r="H220" s="20"/>
      <c r="I220" s="20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4.25" customHeight="1">
      <c r="A221" s="6"/>
      <c r="B221" s="94"/>
      <c r="C221" s="20"/>
      <c r="D221" s="6"/>
      <c r="E221" s="20"/>
      <c r="F221" s="20"/>
      <c r="G221" s="6"/>
      <c r="H221" s="20"/>
      <c r="I221" s="20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4.25" customHeight="1">
      <c r="A222" s="6"/>
      <c r="B222" s="94"/>
      <c r="C222" s="20"/>
      <c r="D222" s="6"/>
      <c r="E222" s="20"/>
      <c r="F222" s="20"/>
      <c r="G222" s="6"/>
      <c r="H222" s="20"/>
      <c r="I222" s="20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4.25" customHeight="1">
      <c r="A223" s="6"/>
      <c r="B223" s="94"/>
      <c r="C223" s="20"/>
      <c r="D223" s="6"/>
      <c r="E223" s="20"/>
      <c r="F223" s="20"/>
      <c r="G223" s="6"/>
      <c r="H223" s="20"/>
      <c r="I223" s="20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4.25" customHeight="1">
      <c r="A224" s="6"/>
      <c r="B224" s="94"/>
      <c r="C224" s="20"/>
      <c r="D224" s="6"/>
      <c r="E224" s="20"/>
      <c r="F224" s="20"/>
      <c r="G224" s="6"/>
      <c r="H224" s="20"/>
      <c r="I224" s="20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4.25" customHeight="1">
      <c r="A225" s="6"/>
      <c r="B225" s="94"/>
      <c r="C225" s="20"/>
      <c r="D225" s="6"/>
      <c r="E225" s="20"/>
      <c r="F225" s="20"/>
      <c r="G225" s="6"/>
      <c r="H225" s="20"/>
      <c r="I225" s="20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4.25" customHeight="1">
      <c r="A226" s="6"/>
      <c r="B226" s="94"/>
      <c r="C226" s="20"/>
      <c r="D226" s="6"/>
      <c r="E226" s="20"/>
      <c r="F226" s="20"/>
      <c r="G226" s="6"/>
      <c r="H226" s="20"/>
      <c r="I226" s="20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4.25" customHeight="1">
      <c r="A227" s="6"/>
      <c r="B227" s="94"/>
      <c r="C227" s="20"/>
      <c r="D227" s="6"/>
      <c r="E227" s="20"/>
      <c r="F227" s="20"/>
      <c r="G227" s="6"/>
      <c r="H227" s="20"/>
      <c r="I227" s="20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4.25" customHeight="1">
      <c r="A228" s="6"/>
      <c r="B228" s="94"/>
      <c r="C228" s="20"/>
      <c r="D228" s="6"/>
      <c r="E228" s="20"/>
      <c r="F228" s="20"/>
      <c r="G228" s="6"/>
      <c r="H228" s="20"/>
      <c r="I228" s="20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4.25" customHeight="1">
      <c r="A229" s="6"/>
      <c r="B229" s="94"/>
      <c r="C229" s="20"/>
      <c r="D229" s="6"/>
      <c r="E229" s="20"/>
      <c r="F229" s="20"/>
      <c r="G229" s="6"/>
      <c r="H229" s="20"/>
      <c r="I229" s="20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4.25" customHeight="1">
      <c r="A230" s="6"/>
      <c r="B230" s="94"/>
      <c r="C230" s="20"/>
      <c r="D230" s="6"/>
      <c r="E230" s="20"/>
      <c r="F230" s="20"/>
      <c r="G230" s="6"/>
      <c r="H230" s="20"/>
      <c r="I230" s="20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4.25" customHeight="1">
      <c r="A231" s="6"/>
      <c r="B231" s="94"/>
      <c r="C231" s="20"/>
      <c r="D231" s="6"/>
      <c r="E231" s="20"/>
      <c r="F231" s="20"/>
      <c r="G231" s="6"/>
      <c r="H231" s="20"/>
      <c r="I231" s="20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4.25" customHeight="1">
      <c r="A232" s="6"/>
      <c r="B232" s="94"/>
      <c r="C232" s="20"/>
      <c r="D232" s="6"/>
      <c r="E232" s="20"/>
      <c r="F232" s="20"/>
      <c r="G232" s="6"/>
      <c r="H232" s="20"/>
      <c r="I232" s="20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4.25" customHeight="1">
      <c r="A233" s="6"/>
      <c r="B233" s="94"/>
      <c r="C233" s="20"/>
      <c r="D233" s="6"/>
      <c r="E233" s="20"/>
      <c r="F233" s="20"/>
      <c r="G233" s="6"/>
      <c r="H233" s="20"/>
      <c r="I233" s="20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4.25" customHeight="1">
      <c r="A234" s="6"/>
      <c r="B234" s="94"/>
      <c r="C234" s="20"/>
      <c r="D234" s="6"/>
      <c r="E234" s="20"/>
      <c r="F234" s="20"/>
      <c r="G234" s="6"/>
      <c r="H234" s="20"/>
      <c r="I234" s="20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4.25" customHeight="1">
      <c r="A235" s="6"/>
      <c r="B235" s="94"/>
      <c r="C235" s="20"/>
      <c r="D235" s="6"/>
      <c r="E235" s="20"/>
      <c r="F235" s="20"/>
      <c r="G235" s="6"/>
      <c r="H235" s="20"/>
      <c r="I235" s="20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4.25" customHeight="1">
      <c r="A236" s="6"/>
      <c r="B236" s="94"/>
      <c r="C236" s="20"/>
      <c r="D236" s="6"/>
      <c r="E236" s="20"/>
      <c r="F236" s="20"/>
      <c r="G236" s="6"/>
      <c r="H236" s="20"/>
      <c r="I236" s="20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4.25" customHeight="1">
      <c r="A237" s="6"/>
      <c r="B237" s="94"/>
      <c r="C237" s="20"/>
      <c r="D237" s="6"/>
      <c r="E237" s="20"/>
      <c r="F237" s="20"/>
      <c r="G237" s="6"/>
      <c r="H237" s="20"/>
      <c r="I237" s="20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conditionalFormatting sqref="A1:A24 B1:B31 C1:C24 D1:D31 E1:E24 F1:F31 G1:G3 H1:Z31 G5:G31 C28:C31 E28:E31">
    <cfRule type="cellIs" dxfId="0" priority="1" operator="equal">
      <formula>"Processing"</formula>
    </cfRule>
  </conditionalFormatting>
  <conditionalFormatting sqref="A1:A24 B1:B31 C1:C24 D1:D31 E1:E24 F1:F31 G1:G3 H1:Z31 G5:G31 C28:C31 E28:E31">
    <cfRule type="cellIs" dxfId="0" priority="2" operator="equal">
      <formula>"No"</formula>
    </cfRule>
  </conditionalFormatting>
  <conditionalFormatting sqref="A1:A24 B1:B31 C1:C24 D1:D31 E1:E24 F1:F31 G1:G3 H1:Z31 G5:G31 C28:C31 E28:E31">
    <cfRule type="cellIs" dxfId="0" priority="3" operator="equal">
      <formula>"Yes"</formula>
    </cfRule>
  </conditionalFormatting>
  <conditionalFormatting sqref="E23 H23 C28:D28 C32:D33 C35:D35">
    <cfRule type="cellIs" dxfId="1" priority="4" operator="lessThan">
      <formula>0</formula>
    </cfRule>
  </conditionalFormatting>
  <conditionalFormatting sqref="E23 H23 C28:D28 C32:D33 C35:D35">
    <cfRule type="cellIs" dxfId="2" priority="5" operator="greaterThan">
      <formula>0</formula>
    </cfRule>
  </conditionalFormatting>
  <dataValidations>
    <dataValidation type="list" allowBlank="1" showInputMessage="1" showErrorMessage="1" prompt="No" sqref="J3:J13">
      <formula1>"Yes,No"</formula1>
    </dataValidation>
    <dataValidation type="list" allowBlank="1" sqref="C10">
      <formula1>'Expense Details'!$N$10:$N$11</formula1>
    </dataValidation>
    <dataValidation type="list" allowBlank="1" sqref="C18">
      <formula1>'Expense Details'!$O$2:$O$14</formula1>
    </dataValidation>
    <dataValidation type="list" allowBlank="1" showInputMessage="1" showErrorMessage="1" prompt="No" sqref="I3:I13 I17:I21">
      <formula1>"Yes,No,Processing"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